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9320" windowHeight="6120" tabRatio="802" activeTab="11"/>
  </bookViews>
  <sheets>
    <sheet name="Contents" sheetId="22" r:id="rId1"/>
    <sheet name="KF-B" sheetId="11" r:id="rId2"/>
    <sheet name="KF-P" sheetId="15" r:id="rId3"/>
    <sheet name="KF-C&amp;L" sheetId="16" r:id="rId4"/>
    <sheet name="KF-O" sheetId="17" r:id="rId5"/>
    <sheet name="P&amp;L" sheetId="18" r:id="rId6"/>
    <sheet name="Balance sheet" sheetId="19" r:id="rId7"/>
    <sheet name="Customer funds" sheetId="20" r:id="rId8"/>
    <sheet name="Customer loans" sheetId="21" r:id="rId9"/>
    <sheet name="NPL+Cov" sheetId="24" r:id="rId10"/>
    <sheet name="Solvency" sheetId="23" r:id="rId11"/>
    <sheet name="Solvency (IFRS9) " sheetId="25" r:id="rId12"/>
  </sheets>
  <definedNames>
    <definedName name="_xlnm.Print_Area" localSheetId="6">'Balance sheet'!$A$4:$K$65</definedName>
    <definedName name="_xlnm.Print_Area" localSheetId="7">'Customer funds'!$A$4:$K$65</definedName>
    <definedName name="_xlnm.Print_Area" localSheetId="8">'Customer loans'!$A$4:$K$65</definedName>
    <definedName name="_xlnm.Print_Area" localSheetId="1">'KF-B'!$A$4:$K$65</definedName>
    <definedName name="_xlnm.Print_Area" localSheetId="3">'KF-C&amp;L'!$A$4:$K$65</definedName>
    <definedName name="_xlnm.Print_Area" localSheetId="4">'KF-O'!$A$4:$K$65</definedName>
    <definedName name="_xlnm.Print_Area" localSheetId="2">'KF-P'!$A$4:$K$65</definedName>
    <definedName name="_xlnm.Print_Area" localSheetId="9">'NPL+Cov'!$A$4:$K$65</definedName>
    <definedName name="_xlnm.Print_Area" localSheetId="5">'P&amp;L'!$A$4:$K$64</definedName>
    <definedName name="_xlnm.Print_Area" localSheetId="10">Solvency!$A$4:$K$67</definedName>
    <definedName name="_xlnm.Print_Area" localSheetId="11">'Solvency (IFRS9) '!$A$4:$J$59</definedName>
  </definedNames>
  <calcPr calcId="145621"/>
</workbook>
</file>

<file path=xl/calcChain.xml><?xml version="1.0" encoding="utf-8"?>
<calcChain xmlns="http://schemas.openxmlformats.org/spreadsheetml/2006/main">
  <c r="G52" i="23" l="1"/>
  <c r="G23" i="23"/>
  <c r="G57" i="23" l="1"/>
  <c r="G53" i="23"/>
  <c r="G54" i="23"/>
  <c r="G28" i="23"/>
  <c r="G24" i="23"/>
  <c r="G25" i="23"/>
  <c r="G30" i="23" l="1"/>
  <c r="G58" i="23"/>
  <c r="G29" i="23"/>
  <c r="G59" i="23"/>
  <c r="H19" i="23" l="1"/>
  <c r="H18" i="23"/>
  <c r="F47" i="23"/>
  <c r="H47" i="23" s="1"/>
  <c r="F64" i="23" l="1"/>
  <c r="F63" i="23"/>
  <c r="F62" i="23"/>
  <c r="F60" i="23"/>
  <c r="F56" i="23"/>
  <c r="F55" i="23"/>
  <c r="F51" i="23"/>
  <c r="F50" i="23"/>
  <c r="F49" i="23"/>
  <c r="F48" i="23"/>
  <c r="F46" i="23"/>
  <c r="F45" i="23"/>
  <c r="F23" i="23"/>
  <c r="F52" i="23" l="1"/>
  <c r="F44" i="23"/>
  <c r="F28" i="23"/>
  <c r="F25" i="23"/>
  <c r="F24" i="23"/>
  <c r="F57" i="23" l="1"/>
  <c r="F30" i="23"/>
  <c r="F54" i="23"/>
  <c r="F29" i="23"/>
  <c r="F53" i="23"/>
  <c r="F58" i="23" l="1"/>
  <c r="F59" i="23"/>
  <c r="J19" i="18"/>
  <c r="H27" i="23" l="1"/>
  <c r="H56" i="23"/>
  <c r="I23" i="19" l="1"/>
  <c r="I26" i="19"/>
  <c r="I41" i="19"/>
  <c r="I52" i="19" s="1"/>
  <c r="I56" i="19"/>
  <c r="I16" i="19"/>
  <c r="I20" i="19"/>
  <c r="G21" i="11"/>
  <c r="I57" i="19" l="1"/>
  <c r="I39" i="19"/>
  <c r="I29" i="18" l="1"/>
  <c r="J39" i="18"/>
  <c r="J37" i="18"/>
  <c r="J35" i="18"/>
  <c r="J34" i="18"/>
  <c r="J33" i="18"/>
  <c r="J32" i="18"/>
  <c r="J31" i="18"/>
  <c r="J30" i="18"/>
  <c r="J28" i="18"/>
  <c r="J26" i="18"/>
  <c r="J25" i="18"/>
  <c r="J24" i="18"/>
  <c r="J21" i="18"/>
  <c r="J20" i="18"/>
  <c r="J18" i="18"/>
  <c r="J17" i="18"/>
  <c r="J16" i="18"/>
  <c r="J15" i="18"/>
  <c r="I23" i="18" l="1"/>
  <c r="I22" i="18"/>
  <c r="I27" i="18" l="1"/>
  <c r="I36" i="18" l="1"/>
  <c r="I38" i="18" l="1"/>
  <c r="I40" i="18"/>
  <c r="H26" i="23" l="1"/>
  <c r="H22" i="23"/>
  <c r="H21" i="23"/>
  <c r="H16" i="23"/>
  <c r="H15" i="23"/>
  <c r="G25" i="11"/>
  <c r="G23" i="11"/>
  <c r="G20" i="11"/>
  <c r="H17" i="23" l="1"/>
  <c r="H20" i="23"/>
  <c r="G16" i="11"/>
  <c r="G20" i="19" l="1"/>
  <c r="J18" i="19" l="1"/>
  <c r="H18" i="19"/>
  <c r="J24" i="19"/>
  <c r="H24" i="19"/>
  <c r="H29" i="19"/>
  <c r="J29" i="19"/>
  <c r="H31" i="19"/>
  <c r="J31" i="19"/>
  <c r="H35" i="19"/>
  <c r="J35" i="19"/>
  <c r="H37" i="19"/>
  <c r="J37" i="19"/>
  <c r="H43" i="19"/>
  <c r="J43" i="19"/>
  <c r="J17" i="19"/>
  <c r="H17" i="19"/>
  <c r="J19" i="19"/>
  <c r="H19" i="19"/>
  <c r="J22" i="19"/>
  <c r="H22" i="19"/>
  <c r="H25" i="19"/>
  <c r="J25" i="19"/>
  <c r="J28" i="19"/>
  <c r="H28" i="19"/>
  <c r="J30" i="19"/>
  <c r="H30" i="19"/>
  <c r="J32" i="19"/>
  <c r="H32" i="19"/>
  <c r="J34" i="19"/>
  <c r="H34" i="19"/>
  <c r="J36" i="19"/>
  <c r="H36" i="19"/>
  <c r="J38" i="19"/>
  <c r="H38" i="19"/>
  <c r="J42" i="19"/>
  <c r="H42" i="19"/>
  <c r="J44" i="19"/>
  <c r="H44" i="19"/>
  <c r="J46" i="19"/>
  <c r="H46" i="19"/>
  <c r="J48" i="19"/>
  <c r="H48" i="19"/>
  <c r="J50" i="19"/>
  <c r="H50" i="19"/>
  <c r="H53" i="19"/>
  <c r="J53" i="19"/>
  <c r="H55" i="19"/>
  <c r="J55" i="19"/>
  <c r="J15" i="19"/>
  <c r="H15" i="19"/>
  <c r="H21" i="19"/>
  <c r="J21" i="19"/>
  <c r="H27" i="19"/>
  <c r="J27" i="19"/>
  <c r="H33" i="19"/>
  <c r="J33" i="19"/>
  <c r="J40" i="19"/>
  <c r="H40" i="19"/>
  <c r="H45" i="19"/>
  <c r="J45" i="19"/>
  <c r="H47" i="19"/>
  <c r="J47" i="19"/>
  <c r="H49" i="19"/>
  <c r="J49" i="19"/>
  <c r="H51" i="19"/>
  <c r="J51" i="19"/>
  <c r="J54" i="19"/>
  <c r="H54" i="19"/>
  <c r="G41" i="19"/>
  <c r="G26" i="19"/>
  <c r="G16" i="19"/>
  <c r="G23" i="19"/>
  <c r="G56" i="19"/>
  <c r="G45" i="20"/>
  <c r="G52" i="19" l="1"/>
  <c r="G39" i="19"/>
  <c r="G36" i="20"/>
  <c r="G57" i="19" l="1"/>
  <c r="F20" i="19"/>
  <c r="F26" i="19"/>
  <c r="J26" i="19" l="1"/>
  <c r="H26" i="19"/>
  <c r="J20" i="19"/>
  <c r="H20" i="19"/>
  <c r="E18" i="16"/>
  <c r="I14" i="18" l="1"/>
  <c r="H14" i="18"/>
  <c r="F36" i="11" l="1"/>
  <c r="G35" i="20" l="1"/>
  <c r="G32" i="21"/>
  <c r="F31" i="16"/>
  <c r="F30" i="17"/>
  <c r="F30" i="15"/>
  <c r="G24" i="20" l="1"/>
  <c r="E38" i="11" l="1"/>
  <c r="G38" i="11" s="1"/>
  <c r="G15" i="20" l="1"/>
  <c r="G30" i="24" l="1"/>
  <c r="G14" i="20" l="1"/>
  <c r="G14" i="21" s="1"/>
  <c r="G14" i="24" s="1"/>
  <c r="F14" i="20"/>
  <c r="F14" i="21" l="1"/>
  <c r="F14" i="24" s="1"/>
  <c r="E20" i="16"/>
  <c r="E19" i="16"/>
  <c r="F14" i="11" l="1"/>
  <c r="F14" i="17" l="1"/>
  <c r="F14" i="16"/>
  <c r="F14" i="15"/>
  <c r="F30" i="24" l="1"/>
  <c r="F32" i="21"/>
  <c r="H23" i="23" l="1"/>
  <c r="E14" i="11"/>
  <c r="H25" i="23" l="1"/>
  <c r="H24" i="23"/>
  <c r="E36" i="11"/>
  <c r="E14" i="17"/>
  <c r="E14" i="16"/>
  <c r="E31" i="16" s="1"/>
  <c r="E14" i="15"/>
  <c r="E30" i="15" s="1"/>
  <c r="H44" i="23"/>
  <c r="E16" i="16" l="1"/>
  <c r="E15" i="16"/>
  <c r="E17" i="16"/>
  <c r="H35" i="23"/>
  <c r="H34" i="23"/>
  <c r="H33" i="23"/>
  <c r="H31" i="23"/>
  <c r="F35" i="20" l="1"/>
  <c r="E30" i="17"/>
  <c r="G21" i="16" l="1"/>
  <c r="G23" i="16"/>
  <c r="G22" i="16"/>
  <c r="F41" i="19" l="1"/>
  <c r="H41" i="19" l="1"/>
  <c r="J41" i="19"/>
  <c r="H28" i="23"/>
  <c r="H29" i="23"/>
  <c r="H30" i="23"/>
  <c r="H64" i="23" l="1"/>
  <c r="H60" i="23"/>
  <c r="H63" i="23"/>
  <c r="H62" i="23"/>
  <c r="H55" i="23"/>
  <c r="H54" i="23"/>
  <c r="H53" i="23"/>
  <c r="H52" i="23"/>
  <c r="H51" i="23"/>
  <c r="H50" i="23"/>
  <c r="H49" i="23"/>
  <c r="H48" i="23"/>
  <c r="H46" i="23"/>
  <c r="H45" i="23"/>
  <c r="G15" i="21"/>
  <c r="F15" i="20"/>
  <c r="G33" i="21"/>
  <c r="F15" i="21"/>
  <c r="F16" i="19"/>
  <c r="H29" i="18"/>
  <c r="E36" i="17"/>
  <c r="E35" i="17"/>
  <c r="G35" i="17" s="1"/>
  <c r="E34" i="17"/>
  <c r="E33" i="17"/>
  <c r="G33" i="17" s="1"/>
  <c r="E32" i="17"/>
  <c r="E31" i="17"/>
  <c r="G31" i="17" s="1"/>
  <c r="F37" i="16"/>
  <c r="F36" i="16"/>
  <c r="F35" i="16"/>
  <c r="F34" i="16"/>
  <c r="F33" i="16"/>
  <c r="F32" i="16"/>
  <c r="E40" i="16"/>
  <c r="G40" i="16" s="1"/>
  <c r="E38" i="16"/>
  <c r="G38" i="16" s="1"/>
  <c r="F20" i="16"/>
  <c r="F19" i="16"/>
  <c r="F18" i="16"/>
  <c r="F17" i="16"/>
  <c r="F16" i="16"/>
  <c r="F15" i="16"/>
  <c r="F50" i="11"/>
  <c r="F44" i="11"/>
  <c r="F41" i="11"/>
  <c r="F40" i="11"/>
  <c r="F28" i="11"/>
  <c r="F24" i="20"/>
  <c r="E45" i="11"/>
  <c r="G45" i="11" s="1"/>
  <c r="F22" i="11"/>
  <c r="E43" i="11"/>
  <c r="G43" i="11" s="1"/>
  <c r="E42" i="11"/>
  <c r="G42" i="11" s="1"/>
  <c r="F19" i="11"/>
  <c r="E19" i="11"/>
  <c r="F18" i="11"/>
  <c r="F17" i="11"/>
  <c r="E17" i="11"/>
  <c r="G19" i="11" l="1"/>
  <c r="J29" i="18"/>
  <c r="G17" i="11"/>
  <c r="J16" i="19"/>
  <c r="H16" i="19"/>
  <c r="E41" i="11"/>
  <c r="G41" i="11" s="1"/>
  <c r="F24" i="11"/>
  <c r="E39" i="11"/>
  <c r="G31" i="24"/>
  <c r="F46" i="11"/>
  <c r="G15" i="24"/>
  <c r="G19" i="16"/>
  <c r="E37" i="16"/>
  <c r="G37" i="16" s="1"/>
  <c r="G20" i="16"/>
  <c r="E35" i="16"/>
  <c r="G35" i="16" s="1"/>
  <c r="G18" i="16"/>
  <c r="G32" i="17"/>
  <c r="G34" i="17"/>
  <c r="G36" i="17"/>
  <c r="F15" i="11"/>
  <c r="E22" i="11"/>
  <c r="E39" i="16"/>
  <c r="G39" i="16" s="1"/>
  <c r="G15" i="17"/>
  <c r="G17" i="17"/>
  <c r="G19" i="17"/>
  <c r="F37" i="11"/>
  <c r="F39" i="11"/>
  <c r="G16" i="17"/>
  <c r="G18" i="17"/>
  <c r="G20" i="17"/>
  <c r="E28" i="11"/>
  <c r="F23" i="19"/>
  <c r="H24" i="20"/>
  <c r="F45" i="20"/>
  <c r="H45" i="20" s="1"/>
  <c r="E47" i="11"/>
  <c r="G47" i="11" s="1"/>
  <c r="H22" i="18"/>
  <c r="E18" i="11"/>
  <c r="E36" i="16"/>
  <c r="G36" i="16" s="1"/>
  <c r="H23" i="18"/>
  <c r="F36" i="20"/>
  <c r="H36" i="20" s="1"/>
  <c r="H15" i="20"/>
  <c r="F33" i="21"/>
  <c r="F15" i="24"/>
  <c r="H15" i="21"/>
  <c r="F56" i="19"/>
  <c r="F26" i="11" l="1"/>
  <c r="F48" i="11"/>
  <c r="G22" i="11"/>
  <c r="J23" i="18"/>
  <c r="G18" i="11"/>
  <c r="J22" i="18"/>
  <c r="G28" i="11"/>
  <c r="G39" i="11"/>
  <c r="H23" i="19"/>
  <c r="J23" i="19"/>
  <c r="J56" i="19"/>
  <c r="H56" i="19"/>
  <c r="E50" i="11"/>
  <c r="G50" i="11" s="1"/>
  <c r="E44" i="11"/>
  <c r="G44" i="11" s="1"/>
  <c r="G37" i="20"/>
  <c r="G16" i="20"/>
  <c r="H15" i="24"/>
  <c r="F31" i="24"/>
  <c r="H31" i="24" s="1"/>
  <c r="E24" i="11"/>
  <c r="F52" i="19"/>
  <c r="F39" i="19"/>
  <c r="H57" i="23"/>
  <c r="G15" i="16"/>
  <c r="H59" i="23"/>
  <c r="G17" i="16"/>
  <c r="H58" i="23"/>
  <c r="G16" i="16"/>
  <c r="H33" i="21"/>
  <c r="E40" i="11"/>
  <c r="G40" i="11" s="1"/>
  <c r="H27" i="18"/>
  <c r="G24" i="11" l="1"/>
  <c r="J27" i="18"/>
  <c r="J52" i="19"/>
  <c r="H52" i="19"/>
  <c r="H39" i="19"/>
  <c r="J39" i="19"/>
  <c r="H36" i="18"/>
  <c r="F57" i="19"/>
  <c r="G25" i="20"/>
  <c r="G46" i="20"/>
  <c r="F16" i="20"/>
  <c r="E46" i="11"/>
  <c r="G46" i="11" s="1"/>
  <c r="E26" i="11"/>
  <c r="E15" i="11"/>
  <c r="E34" i="16"/>
  <c r="G34" i="16" s="1"/>
  <c r="E33" i="16"/>
  <c r="G33" i="16" s="1"/>
  <c r="E32" i="16"/>
  <c r="G32" i="16" s="1"/>
  <c r="G15" i="11" l="1"/>
  <c r="J36" i="18"/>
  <c r="G26" i="11"/>
  <c r="H57" i="19"/>
  <c r="J57" i="19"/>
  <c r="F25" i="20"/>
  <c r="H38" i="18"/>
  <c r="E48" i="11"/>
  <c r="G48" i="11" s="1"/>
  <c r="F37" i="20"/>
  <c r="H37" i="20" s="1"/>
  <c r="H16" i="20"/>
  <c r="E37" i="11"/>
  <c r="G37" i="11" s="1"/>
  <c r="H25" i="20" l="1"/>
  <c r="J38" i="18"/>
  <c r="G27" i="11"/>
  <c r="F46" i="20"/>
  <c r="H46" i="20" s="1"/>
  <c r="E49" i="11"/>
  <c r="G49" i="11" s="1"/>
  <c r="H40" i="18"/>
  <c r="J40" i="18" l="1"/>
  <c r="G19" i="15" l="1"/>
  <c r="E35" i="15"/>
  <c r="G35" i="15" s="1"/>
  <c r="G18" i="15" l="1"/>
  <c r="E34" i="15"/>
  <c r="G34" i="15" s="1"/>
  <c r="G17" i="15"/>
  <c r="E33" i="15"/>
  <c r="G33" i="15" s="1"/>
  <c r="G15" i="15" l="1"/>
  <c r="E31" i="15"/>
  <c r="G31" i="15" s="1"/>
  <c r="G16" i="15" l="1"/>
  <c r="E32" i="15"/>
  <c r="G32" i="15" s="1"/>
  <c r="H17" i="21" l="1"/>
  <c r="F35" i="21"/>
  <c r="H35" i="21" s="1"/>
  <c r="F37" i="21" l="1"/>
  <c r="H37" i="21" s="1"/>
  <c r="F39" i="21" l="1"/>
  <c r="H39" i="21" s="1"/>
  <c r="H21" i="21"/>
  <c r="F40" i="21"/>
  <c r="H40" i="21" s="1"/>
  <c r="H22" i="21"/>
  <c r="H23" i="21" l="1"/>
  <c r="F41" i="21"/>
  <c r="H41" i="21" s="1"/>
  <c r="F40" i="20" l="1"/>
  <c r="F41" i="20"/>
  <c r="F38" i="20" l="1"/>
  <c r="F18" i="20"/>
  <c r="F42" i="20"/>
  <c r="F39" i="20" l="1"/>
  <c r="F35" i="24" l="1"/>
  <c r="F33" i="24"/>
  <c r="H19" i="21" l="1"/>
  <c r="F16" i="24" l="1"/>
  <c r="F34" i="21"/>
  <c r="F38" i="21" l="1"/>
  <c r="F36" i="21"/>
  <c r="F32" i="24"/>
  <c r="H33" i="24" l="1"/>
  <c r="H36" i="21" l="1"/>
  <c r="H35" i="24"/>
  <c r="H38" i="21" l="1"/>
  <c r="G32" i="24"/>
  <c r="H34" i="21"/>
  <c r="H32" i="24" l="1"/>
  <c r="H41" i="20"/>
  <c r="H40" i="20"/>
  <c r="H42" i="20" l="1"/>
  <c r="H38" i="20" l="1"/>
  <c r="G39" i="20"/>
  <c r="H39" i="20" l="1"/>
  <c r="H17" i="24" l="1"/>
  <c r="H19" i="20" l="1"/>
  <c r="H20" i="20"/>
  <c r="H21" i="20" l="1"/>
  <c r="G18" i="20"/>
  <c r="H17" i="20"/>
  <c r="H18" i="20" l="1"/>
  <c r="H18" i="21" l="1"/>
  <c r="H19" i="24"/>
  <c r="G16" i="24"/>
  <c r="H16" i="21"/>
  <c r="H20" i="21" l="1"/>
  <c r="H16" i="24"/>
  <c r="F43" i="20" l="1"/>
  <c r="H22" i="20"/>
  <c r="H43" i="20"/>
  <c r="F44" i="20"/>
  <c r="H23" i="20"/>
  <c r="H44" i="20"/>
  <c r="F36" i="24" l="1"/>
  <c r="H20" i="24"/>
  <c r="H36" i="24"/>
  <c r="F34" i="24" l="1"/>
  <c r="H34" i="24" s="1"/>
  <c r="H18" i="24"/>
</calcChain>
</file>

<file path=xl/sharedStrings.xml><?xml version="1.0" encoding="utf-8"?>
<sst xmlns="http://schemas.openxmlformats.org/spreadsheetml/2006/main" count="345" uniqueCount="185">
  <si>
    <t>Var.</t>
  </si>
  <si>
    <t>ROE</t>
  </si>
  <si>
    <t>ROA</t>
  </si>
  <si>
    <t>RORWA</t>
  </si>
  <si>
    <t>ROTE</t>
  </si>
  <si>
    <t>LCR</t>
  </si>
  <si>
    <t>NSFR</t>
  </si>
  <si>
    <t>Capital</t>
  </si>
  <si>
    <t>Pro-forma:</t>
  </si>
  <si>
    <t>Total Cash deposits</t>
  </si>
  <si>
    <t>Total Term deposits</t>
  </si>
  <si>
    <t>Pro-forma CET1 fully loaded</t>
  </si>
  <si>
    <t>LtD</t>
  </si>
  <si>
    <t>Quarterly report</t>
  </si>
  <si>
    <r>
      <rPr>
        <b/>
        <sz val="18"/>
        <color theme="1"/>
        <rFont val="Calibri"/>
        <family val="2"/>
        <scheme val="minor"/>
      </rPr>
      <t>Key figures.</t>
    </r>
    <r>
      <rPr>
        <sz val="18"/>
        <color theme="1"/>
        <rFont val="Calibri"/>
        <family val="2"/>
        <scheme val="minor"/>
      </rPr>
      <t xml:space="preserve"> Balance sheet</t>
    </r>
  </si>
  <si>
    <t>YoY performance</t>
  </si>
  <si>
    <t>Amounts in million of Euros</t>
  </si>
  <si>
    <t>Total assets</t>
  </si>
  <si>
    <t>Debt instruments</t>
  </si>
  <si>
    <t>Equity instruments (AFS)</t>
  </si>
  <si>
    <t>Equity investments</t>
  </si>
  <si>
    <t>Customer loans</t>
  </si>
  <si>
    <t>Negotiable debt securities</t>
  </si>
  <si>
    <t>o/w Subordinated debt</t>
  </si>
  <si>
    <t>Customer deposits</t>
  </si>
  <si>
    <t>o/w multiseller CBs</t>
  </si>
  <si>
    <t>Pro-forma: excluding multi-CBs</t>
  </si>
  <si>
    <t>Off-balance sheet items</t>
  </si>
  <si>
    <t>Total Customer funds</t>
  </si>
  <si>
    <t>Turnover</t>
  </si>
  <si>
    <t>Equity</t>
  </si>
  <si>
    <t>Last quarter performance</t>
  </si>
  <si>
    <r>
      <rPr>
        <b/>
        <sz val="18"/>
        <color theme="1"/>
        <rFont val="Calibri"/>
        <family val="2"/>
        <scheme val="minor"/>
      </rPr>
      <t>Key figures.</t>
    </r>
    <r>
      <rPr>
        <sz val="18"/>
        <color theme="1"/>
        <rFont val="Calibri"/>
        <family val="2"/>
        <scheme val="minor"/>
      </rPr>
      <t xml:space="preserve"> Profitability</t>
    </r>
  </si>
  <si>
    <t>Cost to Income ratio</t>
  </si>
  <si>
    <r>
      <rPr>
        <b/>
        <sz val="18"/>
        <color theme="1"/>
        <rFont val="Calibri"/>
        <family val="2"/>
        <scheme val="minor"/>
      </rPr>
      <t>Key figures.</t>
    </r>
    <r>
      <rPr>
        <sz val="18"/>
        <color theme="1"/>
        <rFont val="Calibri"/>
        <family val="2"/>
        <scheme val="minor"/>
      </rPr>
      <t xml:space="preserve"> Capital&amp;Liquidity</t>
    </r>
  </si>
  <si>
    <t>CET1 ratio</t>
  </si>
  <si>
    <t>Tier1 ratio</t>
  </si>
  <si>
    <t>Total capital ratio</t>
  </si>
  <si>
    <t>Leverage ratio</t>
  </si>
  <si>
    <t>Pro-forma Leverage ratio fully loaded</t>
  </si>
  <si>
    <r>
      <rPr>
        <b/>
        <sz val="18"/>
        <color theme="1"/>
        <rFont val="Calibri"/>
        <family val="2"/>
        <scheme val="minor"/>
      </rPr>
      <t>Key figures.</t>
    </r>
    <r>
      <rPr>
        <sz val="18"/>
        <color theme="1"/>
        <rFont val="Calibri"/>
        <family val="2"/>
        <scheme val="minor"/>
      </rPr>
      <t xml:space="preserve"> Other figures</t>
    </r>
  </si>
  <si>
    <t>Units</t>
  </si>
  <si>
    <t>Number of employees</t>
  </si>
  <si>
    <t>Number of branches</t>
  </si>
  <si>
    <t>Number of customers</t>
  </si>
  <si>
    <t>Number of retail customers</t>
  </si>
  <si>
    <t>Number of wholesale customers</t>
  </si>
  <si>
    <t>Number of ATMs</t>
  </si>
  <si>
    <t>P&amp;L statement</t>
  </si>
  <si>
    <t>Net interest income</t>
  </si>
  <si>
    <t>Dividends</t>
  </si>
  <si>
    <t>Share of profit/loss of companies accounted for using the equity method</t>
  </si>
  <si>
    <t>Net fees and commissions</t>
  </si>
  <si>
    <t>Gains/losses on financial assets and liabilities</t>
  </si>
  <si>
    <t>Exchange differences</t>
  </si>
  <si>
    <t>Other operating income/expense</t>
  </si>
  <si>
    <t>Gross income</t>
  </si>
  <si>
    <t>General expenses</t>
  </si>
  <si>
    <t>Staff costs</t>
  </si>
  <si>
    <t>Other general expenses</t>
  </si>
  <si>
    <t>Depreciation and amortisation</t>
  </si>
  <si>
    <t>Operating income before provisions</t>
  </si>
  <si>
    <t>Provisions (net)</t>
  </si>
  <si>
    <t>Impairment losses on financial assets (net)</t>
  </si>
  <si>
    <t>o/w loan-loss provisions</t>
  </si>
  <si>
    <t>o/w others</t>
  </si>
  <si>
    <t>Impairment losses on investments</t>
  </si>
  <si>
    <t>Impairment losses on non-financial assets</t>
  </si>
  <si>
    <t>Gains on disposal of assets not clasified as non-current assets held for sale</t>
  </si>
  <si>
    <t>Gains on non-current assets held for sale not classified as disc. op.</t>
  </si>
  <si>
    <t>Profit before tax</t>
  </si>
  <si>
    <t>Corporate income tax</t>
  </si>
  <si>
    <t>Consolidated profit</t>
  </si>
  <si>
    <t>Profit attributable to minority interests</t>
  </si>
  <si>
    <t>Profit attributable to the Parent company</t>
  </si>
  <si>
    <t>Balance sheet</t>
  </si>
  <si>
    <t>Cash and balances at central banks</t>
  </si>
  <si>
    <t>Financial assets held for trading</t>
  </si>
  <si>
    <t>Trading derivatives</t>
  </si>
  <si>
    <t xml:space="preserve">Equity instruments </t>
  </si>
  <si>
    <t>Debt securities</t>
  </si>
  <si>
    <t>Other financial assets at fair value through p&amp;l</t>
  </si>
  <si>
    <t>Available-for-sale financial assets</t>
  </si>
  <si>
    <t>Loans and receivables</t>
  </si>
  <si>
    <t>Central banks</t>
  </si>
  <si>
    <t>Bank deposits</t>
  </si>
  <si>
    <t>Customer loans and advances</t>
  </si>
  <si>
    <t>Held-to-maturity investments</t>
  </si>
  <si>
    <t>Non-current assets held for sale</t>
  </si>
  <si>
    <t>Hedging derivatives</t>
  </si>
  <si>
    <t>Reinsurance assets</t>
  </si>
  <si>
    <t>Tangible assets</t>
  </si>
  <si>
    <t>Intangible assets</t>
  </si>
  <si>
    <t>Tax assets</t>
  </si>
  <si>
    <t>Other assets</t>
  </si>
  <si>
    <t>TOTAL ASSETS</t>
  </si>
  <si>
    <t>Financial liabilities held for trading</t>
  </si>
  <si>
    <t>Financial liabilities at amortised cost</t>
  </si>
  <si>
    <t>Deposits from central banks</t>
  </si>
  <si>
    <t>Deposits from credit institutions</t>
  </si>
  <si>
    <t>Debt securities in issue</t>
  </si>
  <si>
    <t>Other financial liabilities</t>
  </si>
  <si>
    <t>Reinsurance liabilities</t>
  </si>
  <si>
    <t>Provisions</t>
  </si>
  <si>
    <t>Tax liabilities</t>
  </si>
  <si>
    <t>Other liabilities</t>
  </si>
  <si>
    <t>Total liabilities</t>
  </si>
  <si>
    <t>Valuation adjustments</t>
  </si>
  <si>
    <t>Minority interests</t>
  </si>
  <si>
    <t>Total equity</t>
  </si>
  <si>
    <t>TOTAL EQUITY AND LIABILITIES</t>
  </si>
  <si>
    <r>
      <t xml:space="preserve">Customer funds. </t>
    </r>
    <r>
      <rPr>
        <sz val="18"/>
        <color theme="1"/>
        <rFont val="Calibri"/>
        <family val="2"/>
        <scheme val="minor"/>
      </rPr>
      <t>Breakdown</t>
    </r>
  </si>
  <si>
    <t>Customer deposits net of multiseller CBs</t>
  </si>
  <si>
    <t>Public sector</t>
  </si>
  <si>
    <t>Private sector</t>
  </si>
  <si>
    <t>o/w Cash deposits</t>
  </si>
  <si>
    <t>o/w Term deposits</t>
  </si>
  <si>
    <t>o/w Repurchase agreements</t>
  </si>
  <si>
    <t>Off-balance Customer funds</t>
  </si>
  <si>
    <r>
      <t xml:space="preserve">Customer loans. </t>
    </r>
    <r>
      <rPr>
        <sz val="18"/>
        <color theme="1"/>
        <rFont val="Calibri"/>
        <family val="2"/>
        <scheme val="minor"/>
      </rPr>
      <t>Breakdown</t>
    </r>
  </si>
  <si>
    <t>Pro-forma: Gross Customer loans</t>
  </si>
  <si>
    <t>o/w Secured</t>
  </si>
  <si>
    <t>o/w Unsecured</t>
  </si>
  <si>
    <t>Households</t>
  </si>
  <si>
    <t>Doubtful</t>
  </si>
  <si>
    <r>
      <t>NPL ratio</t>
    </r>
    <r>
      <rPr>
        <b/>
        <vertAlign val="superscript"/>
        <sz val="11"/>
        <color theme="1"/>
        <rFont val="Calibri"/>
        <family val="2"/>
        <scheme val="minor"/>
      </rPr>
      <t>1</t>
    </r>
  </si>
  <si>
    <r>
      <t>Loan coverage ratio</t>
    </r>
    <r>
      <rPr>
        <b/>
        <vertAlign val="superscript"/>
        <sz val="11"/>
        <color theme="1"/>
        <rFont val="Calibri"/>
        <family val="2"/>
        <scheme val="minor"/>
      </rPr>
      <t>1</t>
    </r>
  </si>
  <si>
    <r>
      <t xml:space="preserve">Solvency. </t>
    </r>
    <r>
      <rPr>
        <sz val="18"/>
        <color theme="1"/>
        <rFont val="Calibri"/>
        <family val="2"/>
        <scheme val="minor"/>
      </rPr>
      <t>Breakdown</t>
    </r>
  </si>
  <si>
    <t>Reserves</t>
  </si>
  <si>
    <t>Retained earnings</t>
  </si>
  <si>
    <t>Deductions</t>
  </si>
  <si>
    <t>CET I capital</t>
  </si>
  <si>
    <t>Tier I capital</t>
  </si>
  <si>
    <t>Total capital</t>
  </si>
  <si>
    <t>RWA</t>
  </si>
  <si>
    <t xml:space="preserve">CET I ratio </t>
  </si>
  <si>
    <t>Tier I ratio</t>
  </si>
  <si>
    <t xml:space="preserve">Total Capital ratio </t>
  </si>
  <si>
    <t>CET I ratio fully loaded</t>
  </si>
  <si>
    <t xml:space="preserve">Total Capital fully loaded ratio </t>
  </si>
  <si>
    <t>Leverage fully loaded ratio</t>
  </si>
  <si>
    <t>Accumulated other comprehensive income</t>
  </si>
  <si>
    <r>
      <t xml:space="preserve">NPL and Coverage. </t>
    </r>
    <r>
      <rPr>
        <sz val="18"/>
        <color theme="1"/>
        <rFont val="Calibri"/>
        <family val="2"/>
        <scheme val="minor"/>
      </rPr>
      <t>Breakdown</t>
    </r>
  </si>
  <si>
    <t>o/w Credit risk</t>
  </si>
  <si>
    <t>3Q20</t>
  </si>
  <si>
    <t>4Q20</t>
  </si>
  <si>
    <t>4Q19</t>
  </si>
  <si>
    <t>4Q2020</t>
  </si>
  <si>
    <r>
      <t>4Q20</t>
    </r>
    <r>
      <rPr>
        <b/>
        <vertAlign val="superscript"/>
        <sz val="11"/>
        <color theme="1"/>
        <rFont val="Calibri"/>
        <family val="2"/>
        <scheme val="minor"/>
      </rPr>
      <t>1</t>
    </r>
  </si>
  <si>
    <t>Prudential Coverage of NPE</t>
  </si>
  <si>
    <r>
      <t>4Q19</t>
    </r>
    <r>
      <rPr>
        <vertAlign val="superscript"/>
        <sz val="11"/>
        <color theme="1"/>
        <rFont val="Calibri"/>
        <family val="2"/>
        <scheme val="minor"/>
      </rPr>
      <t>2</t>
    </r>
  </si>
  <si>
    <r>
      <t>3Q20</t>
    </r>
    <r>
      <rPr>
        <vertAlign val="superscript"/>
        <sz val="11"/>
        <color theme="1"/>
        <rFont val="Calibri"/>
        <family val="2"/>
        <scheme val="minor"/>
      </rPr>
      <t>1</t>
    </r>
  </si>
  <si>
    <r>
      <rPr>
        <vertAlign val="superscript"/>
        <sz val="11"/>
        <color theme="1"/>
        <rFont val="Calibri"/>
        <family val="2"/>
        <scheme val="minor"/>
      </rPr>
      <t xml:space="preserve">1 </t>
    </r>
    <r>
      <rPr>
        <sz val="11"/>
        <color theme="1"/>
        <rFont val="Calibri"/>
        <family val="2"/>
        <scheme val="minor"/>
      </rPr>
      <t>Capital ratios include the 40% of the cumulative Net income and provisions allocated to date.</t>
    </r>
  </si>
  <si>
    <r>
      <rPr>
        <vertAlign val="superscript"/>
        <sz val="11"/>
        <color theme="1"/>
        <rFont val="Calibri"/>
        <family val="2"/>
        <scheme val="minor"/>
      </rPr>
      <t xml:space="preserve">2 </t>
    </r>
    <r>
      <rPr>
        <sz val="11"/>
        <color theme="1"/>
        <rFont val="Calibri"/>
        <family val="2"/>
        <scheme val="minor"/>
      </rPr>
      <t>Capital ratios include the 50% of the cumulative Net income and provisions allocated to date.</t>
    </r>
  </si>
  <si>
    <r>
      <rPr>
        <vertAlign val="superscript"/>
        <sz val="11"/>
        <color theme="1"/>
        <rFont val="Calibri"/>
        <family val="2"/>
        <scheme val="minor"/>
      </rPr>
      <t xml:space="preserve">1 </t>
    </r>
    <r>
      <rPr>
        <sz val="11"/>
        <color theme="1"/>
        <rFont val="Calibri"/>
        <family val="2"/>
        <scheme val="minor"/>
      </rPr>
      <t>Including contigent risks and Prudential Coverage of NPE 4Q20 onwards.</t>
    </r>
  </si>
  <si>
    <t>Q</t>
  </si>
  <si>
    <t>Q-2</t>
  </si>
  <si>
    <t>Q-4</t>
  </si>
  <si>
    <t>Available capital (amounts)</t>
  </si>
  <si>
    <t>Tier 1 capital</t>
  </si>
  <si>
    <t>Total capital as if IFRS 9 or analogous ECLs transitional arrangements had not been applied</t>
  </si>
  <si>
    <t>Risk-weighted assets (amounts)</t>
  </si>
  <si>
    <t>Total risk-weighted assets</t>
  </si>
  <si>
    <t>Total risk-weighted assets as if IFRS 9 or analogous ECLs transitional arrangements had not been applied</t>
  </si>
  <si>
    <t>Capital ratios</t>
  </si>
  <si>
    <t>Tier 1 (as a percentage of risk exposure amount)</t>
  </si>
  <si>
    <t>Tier 1 (as a percentage of risk exposure amount) as if IFRS 9 or analogous ECLs transitional arrangements had not been applied</t>
  </si>
  <si>
    <t>Total capital (as a percentage of risk exposure amount)</t>
  </si>
  <si>
    <t>Total capital (as a percentage of risk exposure amount) as if IFRS 9 or analogous ECLs transitional arrangements had not been applied</t>
  </si>
  <si>
    <t>Leverage ratio total exposure measure</t>
  </si>
  <si>
    <t>Leverage ratio as if IFRS 9 or analogous ECLs transitional arrangements had not been applied</t>
  </si>
  <si>
    <t>Template IFRS 9/Article 468-FL: Comparison of institutions’ own funds and capital and leverage ratios with and without the application of transitional arrangements for IFRS 9 or analogous ECLs, and with and without the application of the temporary treatment in accordance with Article 468 of the CRR</t>
  </si>
  <si>
    <t>CET1 capital</t>
  </si>
  <si>
    <t>CET1 capital as if IFRS 9 or analogous ECLs transitional arrangements had not been applied</t>
  </si>
  <si>
    <t>CET1 capital as if the temporary treatment of unrealised gains and losses measured at fair value through OCI (other comprehensive income) in accordance with Article 468 of the CRR had not been applied</t>
  </si>
  <si>
    <t>Tier 1 capital as if IFRS9 transitional arrangements and temporary treatment of the public fixed income portfolio had not been applied</t>
  </si>
  <si>
    <t>Tier 1 capital as if the temporary treatment of unrealised gains and losses measured at fair value through OCI in accordance with Article 468 of the CRR had not been applied</t>
  </si>
  <si>
    <t>Total capital as if the temporary treatment of unrealised gains and losses measured at fair value through OCI in accordance with Article 468 of the CRR had not been applied</t>
  </si>
  <si>
    <t>CET1 (as a percentage of risk exposure amount)</t>
  </si>
  <si>
    <t>CET1 (as a percentage of risk exposure amount) as if IFRS 9 or analogous ECLs transitional arrangements had not been applied</t>
  </si>
  <si>
    <t>CET1 (as a percentage of risk exposure amount) as if the temporary treatment of unrealised gains and losses measured at fair value through OCI in accordance with Article 468 of the CRR had not been applied</t>
  </si>
  <si>
    <t>Tier 1 (as a percentage of risk exposure amount) as if the temporary treatment of unrealised gains and losses measured at fair value through OCI in accordance with Article 468 of the CRR had not been applied</t>
  </si>
  <si>
    <t>Total capital (as a percentage of risk exposure amount) as if the temporary treatment of unrealised gains and losses measured at fair value through OCI in accordance with Article 468 of the CRR had not been applied</t>
  </si>
  <si>
    <t>Leverage ratio as if the temporary treatment of unrealised gains and losses measured at fair value through OCI in accordance with Article 468 of the CRR had not been applied</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</si>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</sst>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0.0"/>
    <numFmt numFmtId="167" formatCode="#,##0.0000"/>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18"/>
      <color theme="1"/>
      <name val="Calibri"/>
      <family val="2"/>
      <scheme val="minor"/>
    </font>
    <font>
      <sz val="26"/>
      <color theme="1"/>
      <name val="Calibri"/>
      <family val="2"/>
      <scheme val="minor"/>
    </font>
    <font>
      <b/>
      <sz val="26"/>
      <color theme="1"/>
      <name val="Calibri"/>
      <family val="2"/>
      <scheme val="minor"/>
    </font>
    <font>
      <b/>
      <sz val="18"/>
      <color theme="1"/>
      <name val="Calibri"/>
      <family val="2"/>
      <scheme val="minor"/>
    </font>
    <font>
      <b/>
      <sz val="13"/>
      <color theme="1"/>
      <name val="Calibri"/>
      <family val="2"/>
      <scheme val="minor"/>
    </font>
    <font>
      <sz val="13"/>
      <color theme="1"/>
      <name val="Calibri"/>
      <family val="2"/>
      <scheme val="minor"/>
    </font>
    <font>
      <i/>
      <sz val="11"/>
      <color theme="1"/>
      <name val="Calibri"/>
      <family val="2"/>
      <scheme val="minor"/>
    </font>
    <font>
      <b/>
      <i/>
      <sz val="11"/>
      <color theme="1"/>
      <name val="Calibri"/>
      <family val="2"/>
      <scheme val="minor"/>
    </font>
    <font>
      <vertAlign val="superscript"/>
      <sz val="11"/>
      <color theme="1"/>
      <name val="Calibri"/>
      <family val="2"/>
      <scheme val="minor"/>
    </font>
    <font>
      <sz val="9"/>
      <color theme="1"/>
      <name val="Calibri"/>
      <family val="2"/>
      <scheme val="minor"/>
    </font>
    <font>
      <b/>
      <vertAlign val="superscript"/>
      <sz val="11"/>
      <color theme="1"/>
      <name val="Calibri"/>
      <family val="2"/>
      <scheme val="minor"/>
    </font>
    <font>
      <sz val="11"/>
      <name val="Calibri"/>
      <family val="2"/>
      <scheme val="minor"/>
    </font>
    <font>
      <b/>
      <sz val="11"/>
      <name val="Calibri"/>
      <family val="2"/>
      <scheme val="minor"/>
    </font>
    <font>
      <i/>
      <sz val="11"/>
      <name val="Calibri"/>
      <family val="2"/>
      <scheme val="minor"/>
    </font>
    <font>
      <b/>
      <i/>
      <sz val="11"/>
      <name val="Calibri"/>
      <family val="2"/>
      <scheme val="minor"/>
    </font>
    <font>
      <b/>
      <sz val="12"/>
      <color theme="1"/>
      <name val="Calibri"/>
      <family val="2"/>
      <scheme val="minor"/>
    </font>
    <font>
      <b/>
      <sz val="13"/>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2">
    <border>
      <left/>
      <right/>
      <top/>
      <bottom/>
      <diagonal/>
    </border>
    <border>
      <left/>
      <right/>
      <top/>
      <bottom style="thin">
        <color theme="0" tint="-0.24994659260841701"/>
      </bottom>
      <diagonal/>
    </border>
  </borders>
  <cellStyleXfs count="2">
    <xf numFmtId="0" fontId="0" fillId="0" borderId="0"/>
    <xf numFmtId="9" fontId="1" fillId="0" borderId="0" applyFont="0" applyFill="0" applyBorder="0" applyAlignment="0" applyProtection="0"/>
  </cellStyleXfs>
  <cellXfs count="122">
    <xf numFmtId="0" fontId="0" fillId="0" borderId="0" xfId="0"/>
    <xf numFmtId="0" fontId="0" fillId="2" borderId="0" xfId="0" applyFill="1"/>
    <xf numFmtId="0" fontId="3" fillId="2" borderId="0" xfId="0" applyFont="1" applyFill="1"/>
    <xf numFmtId="0" fontId="4" fillId="2" borderId="0" xfId="0" applyFont="1" applyFill="1"/>
    <xf numFmtId="0" fontId="0" fillId="2" borderId="0" xfId="0" applyFill="1" applyAlignment="1">
      <alignment horizontal="center"/>
    </xf>
    <xf numFmtId="0" fontId="2" fillId="2" borderId="0" xfId="0" applyFont="1" applyFill="1"/>
    <xf numFmtId="0" fontId="7" fillId="2" borderId="0" xfId="0" applyFont="1" applyFill="1"/>
    <xf numFmtId="0" fontId="0" fillId="2" borderId="1" xfId="0" applyFill="1" applyBorder="1"/>
    <xf numFmtId="0" fontId="2" fillId="3" borderId="1" xfId="0" applyFont="1" applyFill="1" applyBorder="1" applyAlignment="1">
      <alignment horizontal="center"/>
    </xf>
    <xf numFmtId="0" fontId="0" fillId="2" borderId="1" xfId="0" applyFill="1" applyBorder="1" applyAlignment="1">
      <alignment horizontal="center"/>
    </xf>
    <xf numFmtId="164" fontId="0" fillId="3" borderId="0" xfId="0" applyNumberFormat="1" applyFill="1" applyAlignment="1">
      <alignment horizontal="center"/>
    </xf>
    <xf numFmtId="164" fontId="0" fillId="2" borderId="0" xfId="0" applyNumberFormat="1" applyFill="1" applyAlignment="1">
      <alignment horizontal="center"/>
    </xf>
    <xf numFmtId="164" fontId="0" fillId="2" borderId="0" xfId="0" applyNumberFormat="1" applyFill="1"/>
    <xf numFmtId="0" fontId="0" fillId="2" borderId="0" xfId="0" applyFill="1" applyAlignment="1">
      <alignment vertical="top"/>
    </xf>
    <xf numFmtId="10" fontId="0" fillId="2" borderId="0" xfId="1" applyNumberFormat="1" applyFont="1" applyFill="1" applyAlignment="1">
      <alignment horizontal="center"/>
    </xf>
    <xf numFmtId="165" fontId="0" fillId="2" borderId="0" xfId="1" applyNumberFormat="1" applyFont="1" applyFill="1" applyAlignment="1">
      <alignment horizontal="center"/>
    </xf>
    <xf numFmtId="0" fontId="6" fillId="2" borderId="0" xfId="0" applyFont="1" applyFill="1"/>
    <xf numFmtId="164" fontId="2" fillId="3" borderId="0" xfId="0" applyNumberFormat="1" applyFont="1" applyFill="1" applyAlignment="1">
      <alignment horizontal="center"/>
    </xf>
    <xf numFmtId="164" fontId="7" fillId="3" borderId="0" xfId="0" applyNumberFormat="1" applyFont="1" applyFill="1" applyAlignment="1">
      <alignment horizontal="center"/>
    </xf>
    <xf numFmtId="0" fontId="0" fillId="2" borderId="0" xfId="0" applyFont="1" applyFill="1"/>
    <xf numFmtId="164" fontId="0" fillId="3" borderId="0" xfId="0" applyNumberFormat="1" applyFont="1" applyFill="1" applyAlignment="1">
      <alignment horizontal="center"/>
    </xf>
    <xf numFmtId="0" fontId="9" fillId="2" borderId="0" xfId="0" applyFont="1" applyFill="1"/>
    <xf numFmtId="164" fontId="9" fillId="3" borderId="0" xfId="0" applyNumberFormat="1" applyFont="1" applyFill="1" applyAlignment="1">
      <alignment horizontal="center"/>
    </xf>
    <xf numFmtId="164" fontId="9" fillId="2" borderId="0" xfId="0" applyNumberFormat="1" applyFont="1" applyFill="1" applyAlignment="1">
      <alignment horizontal="center"/>
    </xf>
    <xf numFmtId="0" fontId="8" fillId="2" borderId="0" xfId="0" applyFont="1" applyFill="1"/>
    <xf numFmtId="164" fontId="0" fillId="2" borderId="0" xfId="0" applyNumberFormat="1" applyFont="1" applyFill="1" applyAlignment="1">
      <alignment horizontal="center"/>
    </xf>
    <xf numFmtId="165" fontId="0" fillId="2" borderId="0" xfId="0" applyNumberFormat="1" applyFill="1" applyAlignment="1">
      <alignment horizontal="center"/>
    </xf>
    <xf numFmtId="164" fontId="7" fillId="2" borderId="0" xfId="0" applyNumberFormat="1" applyFont="1" applyFill="1" applyAlignment="1">
      <alignment horizontal="center"/>
    </xf>
    <xf numFmtId="164" fontId="0" fillId="2" borderId="0" xfId="0" applyNumberFormat="1" applyFont="1" applyFill="1" applyBorder="1" applyAlignment="1">
      <alignment horizontal="center"/>
    </xf>
    <xf numFmtId="10" fontId="1" fillId="3" borderId="0" xfId="1" applyNumberFormat="1" applyFont="1" applyFill="1" applyAlignment="1">
      <alignment horizontal="center"/>
    </xf>
    <xf numFmtId="10" fontId="1" fillId="2" borderId="0" xfId="1" applyNumberFormat="1" applyFont="1" applyFill="1" applyAlignment="1">
      <alignment horizontal="center"/>
    </xf>
    <xf numFmtId="166" fontId="1" fillId="2" borderId="0" xfId="1" applyNumberFormat="1" applyFont="1" applyFill="1" applyBorder="1" applyAlignment="1">
      <alignment horizontal="center"/>
    </xf>
    <xf numFmtId="3" fontId="1" fillId="3" borderId="0" xfId="1" applyNumberFormat="1" applyFont="1" applyFill="1" applyAlignment="1">
      <alignment horizontal="center"/>
    </xf>
    <xf numFmtId="3" fontId="1" fillId="2" borderId="0" xfId="1" applyNumberFormat="1" applyFont="1" applyFill="1" applyAlignment="1">
      <alignment horizontal="center"/>
    </xf>
    <xf numFmtId="165" fontId="1" fillId="2" borderId="0" xfId="1" applyNumberFormat="1" applyFont="1" applyFill="1" applyBorder="1" applyAlignment="1">
      <alignment horizontal="center"/>
    </xf>
    <xf numFmtId="164" fontId="0" fillId="0" borderId="0" xfId="0" applyNumberFormat="1" applyFill="1" applyAlignment="1">
      <alignment horizontal="center"/>
    </xf>
    <xf numFmtId="164" fontId="2" fillId="2" borderId="0" xfId="0" applyNumberFormat="1" applyFont="1" applyFill="1" applyAlignment="1">
      <alignment horizontal="center"/>
    </xf>
    <xf numFmtId="165" fontId="2" fillId="2" borderId="0" xfId="1" applyNumberFormat="1" applyFont="1" applyFill="1" applyBorder="1" applyAlignment="1">
      <alignment horizontal="center"/>
    </xf>
    <xf numFmtId="165" fontId="7" fillId="2" borderId="0" xfId="1" applyNumberFormat="1" applyFont="1" applyFill="1" applyBorder="1" applyAlignment="1">
      <alignment horizontal="center"/>
    </xf>
    <xf numFmtId="165" fontId="9" fillId="2" borderId="0" xfId="1" applyNumberFormat="1" applyFont="1" applyFill="1" applyBorder="1" applyAlignment="1">
      <alignment horizontal="center"/>
    </xf>
    <xf numFmtId="10" fontId="7" fillId="3" borderId="0" xfId="1" applyNumberFormat="1" applyFont="1" applyFill="1" applyAlignment="1">
      <alignment horizontal="center"/>
    </xf>
    <xf numFmtId="10" fontId="7" fillId="2" borderId="0" xfId="1" applyNumberFormat="1" applyFont="1" applyFill="1" applyAlignment="1">
      <alignment horizontal="center"/>
    </xf>
    <xf numFmtId="166" fontId="7" fillId="2" borderId="0" xfId="1" applyNumberFormat="1" applyFont="1" applyFill="1" applyBorder="1" applyAlignment="1">
      <alignment horizontal="center"/>
    </xf>
    <xf numFmtId="164" fontId="2" fillId="2" borderId="0" xfId="0" applyNumberFormat="1" applyFont="1" applyFill="1" applyBorder="1" applyAlignment="1">
      <alignment horizontal="center"/>
    </xf>
    <xf numFmtId="164" fontId="9" fillId="2" borderId="0" xfId="0" applyNumberFormat="1" applyFont="1" applyFill="1" applyBorder="1" applyAlignment="1">
      <alignment horizontal="center"/>
    </xf>
    <xf numFmtId="164" fontId="2" fillId="3" borderId="0" xfId="0" applyNumberFormat="1" applyFont="1" applyFill="1" applyBorder="1" applyAlignment="1">
      <alignment horizontal="center"/>
    </xf>
    <xf numFmtId="164" fontId="0" fillId="3" borderId="0" xfId="0" applyNumberFormat="1" applyFont="1" applyFill="1" applyBorder="1" applyAlignment="1">
      <alignment horizontal="center"/>
    </xf>
    <xf numFmtId="164" fontId="9" fillId="3" borderId="0" xfId="0" applyNumberFormat="1" applyFont="1" applyFill="1" applyBorder="1" applyAlignment="1">
      <alignment horizontal="center"/>
    </xf>
    <xf numFmtId="0" fontId="9" fillId="2" borderId="0" xfId="0" applyFont="1" applyFill="1" applyAlignment="1">
      <alignment horizontal="left"/>
    </xf>
    <xf numFmtId="0" fontId="9" fillId="3" borderId="0" xfId="0" applyFont="1" applyFill="1"/>
    <xf numFmtId="0" fontId="9" fillId="2" borderId="0" xfId="0" applyFont="1" applyFill="1" applyAlignment="1">
      <alignment horizontal="center"/>
    </xf>
    <xf numFmtId="0" fontId="10" fillId="2" borderId="0" xfId="0" applyFont="1" applyFill="1" applyAlignment="1">
      <alignment horizontal="left"/>
    </xf>
    <xf numFmtId="0" fontId="10" fillId="2" borderId="0" xfId="0" applyFont="1" applyFill="1"/>
    <xf numFmtId="10" fontId="10" fillId="3" borderId="0" xfId="1" applyNumberFormat="1" applyFont="1" applyFill="1" applyAlignment="1">
      <alignment horizontal="center"/>
    </xf>
    <xf numFmtId="166" fontId="10" fillId="2" borderId="0" xfId="1" applyNumberFormat="1" applyFont="1" applyFill="1" applyBorder="1" applyAlignment="1">
      <alignment horizontal="center"/>
    </xf>
    <xf numFmtId="10" fontId="9" fillId="3" borderId="0" xfId="1" applyNumberFormat="1" applyFont="1" applyFill="1" applyAlignment="1">
      <alignment horizontal="center"/>
    </xf>
    <xf numFmtId="10" fontId="9" fillId="2" borderId="0" xfId="1" applyNumberFormat="1" applyFont="1" applyFill="1" applyAlignment="1">
      <alignment horizontal="center"/>
    </xf>
    <xf numFmtId="166" fontId="9" fillId="2" borderId="0" xfId="1" applyNumberFormat="1" applyFont="1" applyFill="1" applyBorder="1" applyAlignment="1">
      <alignment horizontal="center"/>
    </xf>
    <xf numFmtId="0" fontId="2" fillId="2" borderId="0" xfId="0" applyFont="1" applyFill="1" applyBorder="1"/>
    <xf numFmtId="164" fontId="10" fillId="3" borderId="0" xfId="0" applyNumberFormat="1" applyFont="1" applyFill="1" applyBorder="1" applyAlignment="1">
      <alignment horizontal="center"/>
    </xf>
    <xf numFmtId="164" fontId="10" fillId="2" borderId="0" xfId="0" applyNumberFormat="1" applyFont="1" applyFill="1" applyBorder="1" applyAlignment="1">
      <alignment horizontal="center"/>
    </xf>
    <xf numFmtId="165" fontId="10" fillId="2" borderId="0" xfId="1" applyNumberFormat="1" applyFont="1" applyFill="1" applyBorder="1" applyAlignment="1">
      <alignment horizontal="center"/>
    </xf>
    <xf numFmtId="164" fontId="9" fillId="2" borderId="0" xfId="0" applyNumberFormat="1" applyFont="1" applyFill="1"/>
    <xf numFmtId="165" fontId="9" fillId="2" borderId="0" xfId="0" applyNumberFormat="1" applyFont="1" applyFill="1" applyAlignment="1">
      <alignment horizontal="center"/>
    </xf>
    <xf numFmtId="0" fontId="0" fillId="2" borderId="0" xfId="0" applyFont="1" applyFill="1" applyAlignment="1">
      <alignment horizontal="left"/>
    </xf>
    <xf numFmtId="165" fontId="2" fillId="2" borderId="0" xfId="0" applyNumberFormat="1" applyFont="1" applyFill="1" applyAlignment="1">
      <alignment horizontal="center"/>
    </xf>
    <xf numFmtId="10" fontId="2" fillId="3" borderId="0" xfId="1" applyNumberFormat="1" applyFont="1" applyFill="1" applyAlignment="1">
      <alignment horizontal="center"/>
    </xf>
    <xf numFmtId="10" fontId="2" fillId="2" borderId="0" xfId="1" applyNumberFormat="1" applyFont="1" applyFill="1" applyAlignment="1">
      <alignment horizontal="center"/>
    </xf>
    <xf numFmtId="166" fontId="2" fillId="2" borderId="0" xfId="1" applyNumberFormat="1" applyFont="1" applyFill="1" applyBorder="1" applyAlignment="1">
      <alignment horizontal="center"/>
    </xf>
    <xf numFmtId="0" fontId="5" fillId="2" borderId="0" xfId="0" applyFont="1" applyFill="1"/>
    <xf numFmtId="0" fontId="12" fillId="2" borderId="0" xfId="0" applyFont="1" applyFill="1" applyAlignment="1">
      <alignment vertical="top"/>
    </xf>
    <xf numFmtId="10" fontId="0" fillId="3" borderId="0" xfId="1" applyNumberFormat="1" applyFont="1" applyFill="1" applyAlignment="1">
      <alignment horizontal="center"/>
    </xf>
    <xf numFmtId="10" fontId="10" fillId="2" borderId="0" xfId="1" applyNumberFormat="1" applyFont="1" applyFill="1" applyAlignment="1">
      <alignment horizontal="center"/>
    </xf>
    <xf numFmtId="0" fontId="9" fillId="2" borderId="0" xfId="0" applyFont="1" applyFill="1" applyAlignment="1">
      <alignment horizontal="left"/>
    </xf>
    <xf numFmtId="164" fontId="14" fillId="2" borderId="0" xfId="0" applyNumberFormat="1" applyFont="1" applyFill="1" applyBorder="1" applyAlignment="1">
      <alignment horizontal="center"/>
    </xf>
    <xf numFmtId="164" fontId="15" fillId="2" borderId="0" xfId="0" applyNumberFormat="1" applyFont="1" applyFill="1" applyBorder="1" applyAlignment="1">
      <alignment horizontal="center"/>
    </xf>
    <xf numFmtId="164" fontId="16" fillId="0" borderId="0" xfId="0" applyNumberFormat="1" applyFont="1" applyFill="1" applyAlignment="1">
      <alignment horizontal="center"/>
    </xf>
    <xf numFmtId="164" fontId="16" fillId="2" borderId="0" xfId="0" applyNumberFormat="1" applyFont="1" applyFill="1" applyBorder="1" applyAlignment="1">
      <alignment horizontal="center"/>
    </xf>
    <xf numFmtId="164" fontId="17" fillId="2" borderId="0" xfId="0" applyNumberFormat="1" applyFont="1" applyFill="1" applyBorder="1" applyAlignment="1">
      <alignment horizontal="center"/>
    </xf>
    <xf numFmtId="164" fontId="0" fillId="2" borderId="0" xfId="0" applyNumberFormat="1" applyFont="1" applyFill="1"/>
    <xf numFmtId="167" fontId="2" fillId="2" borderId="0" xfId="0" applyNumberFormat="1" applyFont="1" applyFill="1" applyAlignment="1">
      <alignment horizontal="center"/>
    </xf>
    <xf numFmtId="164" fontId="2" fillId="3" borderId="0" xfId="0" applyNumberFormat="1" applyFont="1" applyFill="1" applyAlignment="1">
      <alignment horizontal="center" vertical="top"/>
    </xf>
    <xf numFmtId="10" fontId="2" fillId="3" borderId="0" xfId="0" applyNumberFormat="1" applyFont="1" applyFill="1" applyAlignment="1">
      <alignment horizontal="center" vertical="top"/>
    </xf>
    <xf numFmtId="0" fontId="18" fillId="2" borderId="0" xfId="0" applyFont="1" applyFill="1" applyAlignment="1">
      <alignment horizontal="left" vertical="center" wrapText="1"/>
    </xf>
    <xf numFmtId="0" fontId="15" fillId="2" borderId="0" xfId="0" applyFont="1" applyFill="1" applyAlignment="1">
      <alignment wrapText="1"/>
    </xf>
    <xf numFmtId="0" fontId="14" fillId="2" borderId="0" xfId="0" applyFont="1" applyFill="1" applyAlignment="1">
      <alignment wrapText="1"/>
    </xf>
    <xf numFmtId="0" fontId="14" fillId="2" borderId="0" xfId="0" applyFont="1" applyFill="1"/>
    <xf numFmtId="164" fontId="7" fillId="3" borderId="0" xfId="0" applyNumberFormat="1" applyFont="1" applyFill="1" applyAlignment="1">
      <alignment horizontal="center" vertical="center"/>
    </xf>
    <xf numFmtId="10" fontId="7" fillId="3" borderId="0" xfId="0" applyNumberFormat="1" applyFont="1" applyFill="1" applyAlignment="1">
      <alignment horizontal="center" vertical="center"/>
    </xf>
    <xf numFmtId="10" fontId="15" fillId="3" borderId="0" xfId="0" applyNumberFormat="1" applyFont="1" applyFill="1" applyAlignment="1">
      <alignment horizontal="center" vertical="center"/>
    </xf>
    <xf numFmtId="164" fontId="19" fillId="2" borderId="0" xfId="0" applyNumberFormat="1" applyFont="1" applyFill="1" applyAlignment="1">
      <alignment horizontal="center"/>
    </xf>
    <xf numFmtId="164" fontId="15" fillId="2" borderId="0" xfId="0" quotePrefix="1" applyNumberFormat="1" applyFont="1" applyFill="1" applyAlignment="1">
      <alignment horizontal="center" vertical="center"/>
    </xf>
    <xf numFmtId="164" fontId="7" fillId="2" borderId="0" xfId="0" applyNumberFormat="1" applyFont="1" applyFill="1" applyAlignment="1">
      <alignment horizontal="center" vertical="center"/>
    </xf>
    <xf numFmtId="164" fontId="19" fillId="2" borderId="0" xfId="0" applyNumberFormat="1" applyFont="1" applyFill="1" applyAlignment="1">
      <alignment horizontal="center" vertical="center"/>
    </xf>
    <xf numFmtId="10" fontId="7" fillId="2" borderId="0" xfId="0" applyNumberFormat="1" applyFont="1" applyFill="1" applyAlignment="1">
      <alignment horizontal="center" vertical="center"/>
    </xf>
    <xf numFmtId="10" fontId="19" fillId="2" borderId="0" xfId="0" applyNumberFormat="1" applyFont="1" applyFill="1" applyAlignment="1">
      <alignment horizontal="center" vertical="center"/>
    </xf>
    <xf numFmtId="10" fontId="15" fillId="2" borderId="0" xfId="0" applyNumberFormat="1" applyFont="1" applyFill="1" applyAlignment="1">
      <alignment horizontal="center" vertical="center"/>
    </xf>
    <xf numFmtId="0" fontId="0" fillId="2" borderId="0" xfId="0" applyFont="1" applyFill="1" applyAlignment="1">
      <alignment horizontal="left" vertical="top"/>
    </xf>
    <xf numFmtId="0" fontId="9" fillId="2" borderId="0" xfId="0" applyFont="1" applyFill="1" applyAlignment="1">
      <alignment vertical="top"/>
    </xf>
    <xf numFmtId="10" fontId="9" fillId="2" borderId="0" xfId="1" applyNumberFormat="1" applyFont="1" applyFill="1" applyAlignment="1">
      <alignment horizontal="center" vertical="top"/>
    </xf>
    <xf numFmtId="164" fontId="0" fillId="3" borderId="0" xfId="0" applyNumberFormat="1" applyFont="1" applyFill="1" applyAlignment="1">
      <alignment horizontal="center" vertical="top"/>
    </xf>
    <xf numFmtId="164" fontId="0" fillId="2" borderId="0" xfId="0" applyNumberFormat="1" applyFont="1" applyFill="1" applyAlignment="1">
      <alignment horizontal="center" vertical="top"/>
    </xf>
    <xf numFmtId="164" fontId="14" fillId="2" borderId="0" xfId="0" applyNumberFormat="1" applyFont="1" applyFill="1" applyAlignment="1">
      <alignment horizontal="center" vertical="top"/>
    </xf>
    <xf numFmtId="0" fontId="9" fillId="2" borderId="0" xfId="0" applyFont="1" applyFill="1" applyAlignment="1">
      <alignment vertical="top"/>
    </xf>
    <xf numFmtId="0" fontId="0" fillId="2" borderId="0" xfId="0" applyFill="1" applyAlignment="1">
      <alignment vertical="top"/>
    </xf>
    <xf numFmtId="10" fontId="9" fillId="3" borderId="0" xfId="0" applyNumberFormat="1" applyFont="1" applyFill="1" applyAlignment="1">
      <alignment horizontal="center" vertical="top"/>
    </xf>
    <xf numFmtId="10" fontId="9" fillId="2" borderId="0" xfId="0" applyNumberFormat="1" applyFont="1" applyFill="1" applyAlignment="1">
      <alignment horizontal="center" vertical="top"/>
    </xf>
    <xf numFmtId="10" fontId="16" fillId="2" borderId="0" xfId="0" applyNumberFormat="1" applyFont="1" applyFill="1" applyAlignment="1">
      <alignment horizontal="center" vertical="top"/>
    </xf>
    <xf numFmtId="0" fontId="2" fillId="2" borderId="0" xfId="0" applyFont="1" applyFill="1" applyAlignment="1">
      <alignment vertical="top" wrapText="1"/>
    </xf>
    <xf numFmtId="0" fontId="0" fillId="2" borderId="0" xfId="0" applyFill="1" applyAlignment="1">
      <alignment vertical="top" wrapText="1"/>
    </xf>
    <xf numFmtId="10" fontId="2" fillId="2" borderId="0" xfId="0" applyNumberFormat="1" applyFont="1" applyFill="1" applyAlignment="1">
      <alignment horizontal="center" vertical="top"/>
    </xf>
    <xf numFmtId="10" fontId="15" fillId="2" borderId="0" xfId="0" applyNumberFormat="1" applyFont="1" applyFill="1" applyAlignment="1">
      <alignment horizontal="center" vertical="top"/>
    </xf>
    <xf numFmtId="0" fontId="15" fillId="2" borderId="0" xfId="0" applyFont="1" applyFill="1" applyAlignment="1">
      <alignment vertical="top" wrapText="1"/>
    </xf>
    <xf numFmtId="0" fontId="14" fillId="2" borderId="0" xfId="0" applyFont="1" applyFill="1" applyAlignment="1">
      <alignment vertical="top" wrapText="1"/>
    </xf>
    <xf numFmtId="10" fontId="15" fillId="3" borderId="0" xfId="0" applyNumberFormat="1" applyFont="1" applyFill="1" applyAlignment="1">
      <alignment horizontal="center" vertical="top"/>
    </xf>
    <xf numFmtId="164" fontId="15" fillId="2" borderId="0" xfId="0" quotePrefix="1" applyNumberFormat="1" applyFont="1" applyFill="1" applyAlignment="1">
      <alignment horizontal="center" vertical="top"/>
    </xf>
    <xf numFmtId="164" fontId="9" fillId="3" borderId="0" xfId="0" applyNumberFormat="1" applyFont="1" applyFill="1" applyAlignment="1">
      <alignment horizontal="center" vertical="top"/>
    </xf>
    <xf numFmtId="164" fontId="9" fillId="2" borderId="0" xfId="0" applyNumberFormat="1" applyFont="1" applyFill="1" applyAlignment="1">
      <alignment horizontal="center" vertical="top"/>
    </xf>
    <xf numFmtId="164" fontId="16" fillId="2" borderId="0" xfId="0" applyNumberFormat="1" applyFont="1" applyFill="1" applyAlignment="1">
      <alignment horizontal="center" vertical="top"/>
    </xf>
    <xf numFmtId="164" fontId="2" fillId="2" borderId="0" xfId="0" applyNumberFormat="1" applyFont="1" applyFill="1" applyAlignment="1">
      <alignment horizontal="center" vertical="top"/>
    </xf>
    <xf numFmtId="164" fontId="15" fillId="2" borderId="0" xfId="0" applyNumberFormat="1" applyFont="1" applyFill="1" applyAlignment="1">
      <alignment horizontal="center" vertical="top"/>
    </xf>
    <xf numFmtId="164" fontId="15" fillId="3" borderId="0" xfId="0" applyNumberFormat="1" applyFont="1" applyFill="1" applyAlignment="1">
      <alignment horizontal="center" vertical="top"/>
    </xf>
  </cellXfs>
  <cellStyles count="2">
    <cellStyle name="Normal" xfId="0" builtinId="0"/>
    <cellStyle name="Porcentaje" xfId="1" builtinId="5"/>
  </cellStyles>
  <dxfs count="0"/>
  <tableStyles count="0" defaultTableStyle="TableStyleMedium2" defaultPivotStyle="PivotStyleLight16"/>
  <colors>
    <mruColors>
      <color rgb="FFEC1C2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hyperlink" Target="#'NPL+Cov'!A1"/><Relationship Id="rId3" Type="http://schemas.openxmlformats.org/officeDocument/2006/relationships/image" Target="../media/image1.emf"/><Relationship Id="rId7" Type="http://schemas.openxmlformats.org/officeDocument/2006/relationships/hyperlink" Target="#'Customer loans'!A1"/><Relationship Id="rId2" Type="http://schemas.openxmlformats.org/officeDocument/2006/relationships/hyperlink" Target="http://www.kutxabank.com/cs/Satellite/kutxabank/en/investor_relations/quick_view/key_figures" TargetMode="External"/><Relationship Id="rId1" Type="http://schemas.openxmlformats.org/officeDocument/2006/relationships/hyperlink" Target="#'KF-B'!A1"/><Relationship Id="rId6" Type="http://schemas.openxmlformats.org/officeDocument/2006/relationships/hyperlink" Target="#'Customer funds'!A1"/><Relationship Id="rId5" Type="http://schemas.openxmlformats.org/officeDocument/2006/relationships/hyperlink" Target="#'Balance sheet'!A1"/><Relationship Id="rId4" Type="http://schemas.openxmlformats.org/officeDocument/2006/relationships/hyperlink" Target="#'P&amp;L'!A1"/><Relationship Id="rId9" Type="http://schemas.openxmlformats.org/officeDocument/2006/relationships/hyperlink" Target="#Solvency!A1"/></Relationships>
</file>

<file path=xl/drawings/_rels/drawing10.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hyperlink" Target="#Contents!A1"/></Relationships>
</file>

<file path=xl/drawings/_rels/drawing1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hyperlink" Target="#Contents!A1"/></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Contents!A1"/><Relationship Id="rId1" Type="http://schemas.openxmlformats.org/officeDocument/2006/relationships/hyperlink" Target="#Solvency!A1"/></Relationships>
</file>

<file path=xl/drawings/_rels/drawing2.xml.rels><?xml version="1.0" encoding="UTF-8" standalone="yes"?>
<Relationships xmlns="http://schemas.openxmlformats.org/package/2006/relationships"><Relationship Id="rId3" Type="http://schemas.openxmlformats.org/officeDocument/2006/relationships/hyperlink" Target="#'KF-P'!A1"/><Relationship Id="rId2" Type="http://schemas.openxmlformats.org/officeDocument/2006/relationships/hyperlink" Target="#Contents!A1"/><Relationship Id="rId1" Type="http://schemas.openxmlformats.org/officeDocument/2006/relationships/image" Target="../media/image2.emf"/><Relationship Id="rId5" Type="http://schemas.openxmlformats.org/officeDocument/2006/relationships/hyperlink" Target="#'KF-O'!A1"/><Relationship Id="rId4" Type="http://schemas.openxmlformats.org/officeDocument/2006/relationships/hyperlink" Target="#'KF-C&amp;L'!A1"/></Relationships>
</file>

<file path=xl/drawings/_rels/drawing3.xml.rels><?xml version="1.0" encoding="UTF-8" standalone="yes"?>
<Relationships xmlns="http://schemas.openxmlformats.org/package/2006/relationships"><Relationship Id="rId3" Type="http://schemas.openxmlformats.org/officeDocument/2006/relationships/hyperlink" Target="#'KF-B'!A1"/><Relationship Id="rId2" Type="http://schemas.openxmlformats.org/officeDocument/2006/relationships/hyperlink" Target="#Contents!A1"/><Relationship Id="rId1" Type="http://schemas.openxmlformats.org/officeDocument/2006/relationships/image" Target="../media/image2.emf"/><Relationship Id="rId5" Type="http://schemas.openxmlformats.org/officeDocument/2006/relationships/hyperlink" Target="#'KF-O'!A1"/><Relationship Id="rId4" Type="http://schemas.openxmlformats.org/officeDocument/2006/relationships/hyperlink" Target="#'KF-C&amp;L'!A1"/></Relationships>
</file>

<file path=xl/drawings/_rels/drawing4.xml.rels><?xml version="1.0" encoding="UTF-8" standalone="yes"?>
<Relationships xmlns="http://schemas.openxmlformats.org/package/2006/relationships"><Relationship Id="rId3" Type="http://schemas.openxmlformats.org/officeDocument/2006/relationships/hyperlink" Target="#'KF-B'!A1"/><Relationship Id="rId2" Type="http://schemas.openxmlformats.org/officeDocument/2006/relationships/hyperlink" Target="#Contents!A1"/><Relationship Id="rId1" Type="http://schemas.openxmlformats.org/officeDocument/2006/relationships/image" Target="../media/image2.emf"/><Relationship Id="rId5" Type="http://schemas.openxmlformats.org/officeDocument/2006/relationships/hyperlink" Target="#'KF-O'!A1"/><Relationship Id="rId4" Type="http://schemas.openxmlformats.org/officeDocument/2006/relationships/hyperlink" Target="#'KF-P'!A1"/></Relationships>
</file>

<file path=xl/drawings/_rels/drawing5.xml.rels><?xml version="1.0" encoding="UTF-8" standalone="yes"?>
<Relationships xmlns="http://schemas.openxmlformats.org/package/2006/relationships"><Relationship Id="rId3" Type="http://schemas.openxmlformats.org/officeDocument/2006/relationships/hyperlink" Target="#'KF-B'!A1"/><Relationship Id="rId2" Type="http://schemas.openxmlformats.org/officeDocument/2006/relationships/hyperlink" Target="#Contents!A1"/><Relationship Id="rId1" Type="http://schemas.openxmlformats.org/officeDocument/2006/relationships/image" Target="../media/image2.emf"/><Relationship Id="rId5" Type="http://schemas.openxmlformats.org/officeDocument/2006/relationships/hyperlink" Target="#'KF-C&amp;L'!A1"/><Relationship Id="rId4" Type="http://schemas.openxmlformats.org/officeDocument/2006/relationships/hyperlink" Target="#'KF-P'!A1"/></Relationships>
</file>

<file path=xl/drawings/_rels/drawing6.xml.rels><?xml version="1.0" encoding="UTF-8" standalone="yes"?>
<Relationships xmlns="http://schemas.openxmlformats.org/package/2006/relationships"><Relationship Id="rId2" Type="http://schemas.openxmlformats.org/officeDocument/2006/relationships/hyperlink" Target="#Contents!A1"/><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2" Type="http://schemas.openxmlformats.org/officeDocument/2006/relationships/hyperlink" Target="#Contents!A1"/><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2" Type="http://schemas.openxmlformats.org/officeDocument/2006/relationships/hyperlink" Target="#Contents!A1"/><Relationship Id="rId1" Type="http://schemas.openxmlformats.org/officeDocument/2006/relationships/image" Target="../media/image2.emf"/></Relationships>
</file>

<file path=xl/drawings/_rels/drawing9.xml.rels><?xml version="1.0" encoding="UTF-8" standalone="yes"?>
<Relationships xmlns="http://schemas.openxmlformats.org/package/2006/relationships"><Relationship Id="rId2" Type="http://schemas.openxmlformats.org/officeDocument/2006/relationships/hyperlink" Target="#Contents!A1"/><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10583</xdr:colOff>
      <xdr:row>12</xdr:row>
      <xdr:rowOff>0</xdr:rowOff>
    </xdr:from>
    <xdr:to>
      <xdr:col>4</xdr:col>
      <xdr:colOff>640583</xdr:colOff>
      <xdr:row>13</xdr:row>
      <xdr:rowOff>61500</xdr:rowOff>
    </xdr:to>
    <xdr:sp macro="" textlink="">
      <xdr:nvSpPr>
        <xdr:cNvPr id="2" name="67 Rectángulo redondeado"/>
        <xdr:cNvSpPr/>
      </xdr:nvSpPr>
      <xdr:spPr bwMode="auto">
        <a:xfrm>
          <a:off x="772583" y="2286000"/>
          <a:ext cx="2916000" cy="252000"/>
        </a:xfrm>
        <a:prstGeom prst="roundRect">
          <a:avLst>
            <a:gd name="adj" fmla="val 50000"/>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s-E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es-ES"/>
        </a:p>
      </xdr:txBody>
    </xdr:sp>
    <xdr:clientData/>
  </xdr:twoCellAnchor>
  <xdr:twoCellAnchor>
    <xdr:from>
      <xdr:col>1</xdr:col>
      <xdr:colOff>0</xdr:colOff>
      <xdr:row>11</xdr:row>
      <xdr:rowOff>148168</xdr:rowOff>
    </xdr:from>
    <xdr:to>
      <xdr:col>4</xdr:col>
      <xdr:colOff>656167</xdr:colOff>
      <xdr:row>13</xdr:row>
      <xdr:rowOff>109954</xdr:rowOff>
    </xdr:to>
    <xdr:sp macro="" textlink="">
      <xdr:nvSpPr>
        <xdr:cNvPr id="3" name="Text Box 6">
          <a:hlinkClick xmlns:r="http://schemas.openxmlformats.org/officeDocument/2006/relationships" r:id="rId1"/>
        </xdr:cNvPr>
        <xdr:cNvSpPr txBox="1">
          <a:spLocks noChangeArrowheads="1"/>
        </xdr:cNvSpPr>
      </xdr:nvSpPr>
      <xdr:spPr bwMode="auto">
        <a:xfrm>
          <a:off x="762000" y="2243668"/>
          <a:ext cx="2942167" cy="342786"/>
        </a:xfrm>
        <a:prstGeom prst="rect">
          <a:avLst/>
        </a:prstGeom>
        <a:noFill/>
        <a:ln w="9525">
          <a:noFill/>
          <a:miter lim="800000"/>
          <a:headEnd/>
          <a:tailEnd/>
        </a:ln>
      </xdr:spPr>
      <xdr:txBody>
        <a:bodyPr wrap="square">
          <a:spAutoFit/>
        </a:bodyPr>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spcBef>
              <a:spcPct val="50000"/>
            </a:spcBef>
          </a:pPr>
          <a:r>
            <a:rPr lang="es-ES" sz="1600" b="1">
              <a:solidFill>
                <a:schemeClr val="bg1"/>
              </a:solidFill>
              <a:latin typeface="Calibri" pitchFamily="34" charset="0"/>
            </a:rPr>
            <a:t>Key figures</a:t>
          </a:r>
        </a:p>
      </xdr:txBody>
    </xdr:sp>
    <xdr:clientData/>
  </xdr:twoCellAnchor>
  <xdr:twoCellAnchor>
    <xdr:from>
      <xdr:col>0</xdr:col>
      <xdr:colOff>761998</xdr:colOff>
      <xdr:row>2</xdr:row>
      <xdr:rowOff>190499</xdr:rowOff>
    </xdr:from>
    <xdr:to>
      <xdr:col>2</xdr:col>
      <xdr:colOff>604855</xdr:colOff>
      <xdr:row>8</xdr:row>
      <xdr:rowOff>7865</xdr:rowOff>
    </xdr:to>
    <xdr:pic>
      <xdr:nvPicPr>
        <xdr:cNvPr id="4" name="3 Imagen" descr="DIAPO_KUTXABANK_capas-4.eps">
          <a:hlinkClick xmlns:r="http://schemas.openxmlformats.org/officeDocument/2006/relationships" r:id="rId2"/>
        </xdr:cNvPr>
        <xdr:cNvPicPr>
          <a:picLocks noChangeAspect="1"/>
        </xdr:cNvPicPr>
      </xdr:nvPicPr>
      <xdr:blipFill>
        <a:blip xmlns:r="http://schemas.openxmlformats.org/officeDocument/2006/relationships" r:embed="rId3" cstate="print"/>
        <a:srcRect/>
        <a:stretch>
          <a:fillRect/>
        </a:stretch>
      </xdr:blipFill>
      <xdr:spPr bwMode="auto">
        <a:xfrm>
          <a:off x="761998" y="571499"/>
          <a:ext cx="1366857" cy="960366"/>
        </a:xfrm>
        <a:prstGeom prst="rect">
          <a:avLst/>
        </a:prstGeom>
        <a:noFill/>
        <a:ln w="9525">
          <a:noFill/>
          <a:miter lim="800000"/>
          <a:headEnd/>
          <a:tailEnd/>
        </a:ln>
      </xdr:spPr>
    </xdr:pic>
    <xdr:clientData/>
  </xdr:twoCellAnchor>
  <xdr:twoCellAnchor>
    <xdr:from>
      <xdr:col>1</xdr:col>
      <xdr:colOff>14821</xdr:colOff>
      <xdr:row>14</xdr:row>
      <xdr:rowOff>57141</xdr:rowOff>
    </xdr:from>
    <xdr:to>
      <xdr:col>4</xdr:col>
      <xdr:colOff>644821</xdr:colOff>
      <xdr:row>15</xdr:row>
      <xdr:rowOff>118641</xdr:rowOff>
    </xdr:to>
    <xdr:sp macro="" textlink="">
      <xdr:nvSpPr>
        <xdr:cNvPr id="5" name="67 Rectángulo redondeado"/>
        <xdr:cNvSpPr/>
      </xdr:nvSpPr>
      <xdr:spPr bwMode="auto">
        <a:xfrm>
          <a:off x="776821" y="2724141"/>
          <a:ext cx="2916000" cy="252000"/>
        </a:xfrm>
        <a:prstGeom prst="roundRect">
          <a:avLst>
            <a:gd name="adj" fmla="val 50000"/>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s-E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es-ES"/>
        </a:p>
      </xdr:txBody>
    </xdr:sp>
    <xdr:clientData/>
  </xdr:twoCellAnchor>
  <xdr:twoCellAnchor>
    <xdr:from>
      <xdr:col>1</xdr:col>
      <xdr:colOff>8476</xdr:colOff>
      <xdr:row>16</xdr:row>
      <xdr:rowOff>124865</xdr:rowOff>
    </xdr:from>
    <xdr:to>
      <xdr:col>4</xdr:col>
      <xdr:colOff>638476</xdr:colOff>
      <xdr:row>17</xdr:row>
      <xdr:rowOff>186365</xdr:rowOff>
    </xdr:to>
    <xdr:sp macro="" textlink="">
      <xdr:nvSpPr>
        <xdr:cNvPr id="6" name="67 Rectángulo redondeado"/>
        <xdr:cNvSpPr/>
      </xdr:nvSpPr>
      <xdr:spPr bwMode="auto">
        <a:xfrm>
          <a:off x="770476" y="3172865"/>
          <a:ext cx="2916000" cy="252000"/>
        </a:xfrm>
        <a:prstGeom prst="roundRect">
          <a:avLst>
            <a:gd name="adj" fmla="val 50000"/>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s-E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es-ES"/>
        </a:p>
      </xdr:txBody>
    </xdr:sp>
    <xdr:clientData/>
  </xdr:twoCellAnchor>
  <xdr:twoCellAnchor>
    <xdr:from>
      <xdr:col>1</xdr:col>
      <xdr:colOff>19059</xdr:colOff>
      <xdr:row>18</xdr:row>
      <xdr:rowOff>188351</xdr:rowOff>
    </xdr:from>
    <xdr:to>
      <xdr:col>4</xdr:col>
      <xdr:colOff>649059</xdr:colOff>
      <xdr:row>20</xdr:row>
      <xdr:rowOff>59351</xdr:rowOff>
    </xdr:to>
    <xdr:sp macro="" textlink="">
      <xdr:nvSpPr>
        <xdr:cNvPr id="7" name="67 Rectángulo redondeado"/>
        <xdr:cNvSpPr/>
      </xdr:nvSpPr>
      <xdr:spPr bwMode="auto">
        <a:xfrm>
          <a:off x="781059" y="3617351"/>
          <a:ext cx="2916000" cy="252000"/>
        </a:xfrm>
        <a:prstGeom prst="roundRect">
          <a:avLst>
            <a:gd name="adj" fmla="val 50000"/>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s-E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es-ES"/>
        </a:p>
      </xdr:txBody>
    </xdr:sp>
    <xdr:clientData/>
  </xdr:twoCellAnchor>
  <xdr:twoCellAnchor>
    <xdr:from>
      <xdr:col>1</xdr:col>
      <xdr:colOff>12714</xdr:colOff>
      <xdr:row>21</xdr:row>
      <xdr:rowOff>65575</xdr:rowOff>
    </xdr:from>
    <xdr:to>
      <xdr:col>4</xdr:col>
      <xdr:colOff>642714</xdr:colOff>
      <xdr:row>22</xdr:row>
      <xdr:rowOff>127075</xdr:rowOff>
    </xdr:to>
    <xdr:sp macro="" textlink="">
      <xdr:nvSpPr>
        <xdr:cNvPr id="8" name="67 Rectángulo redondeado"/>
        <xdr:cNvSpPr/>
      </xdr:nvSpPr>
      <xdr:spPr bwMode="auto">
        <a:xfrm>
          <a:off x="774714" y="4066075"/>
          <a:ext cx="2916000" cy="252000"/>
        </a:xfrm>
        <a:prstGeom prst="roundRect">
          <a:avLst>
            <a:gd name="adj" fmla="val 50000"/>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s-E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es-ES"/>
        </a:p>
      </xdr:txBody>
    </xdr:sp>
    <xdr:clientData/>
  </xdr:twoCellAnchor>
  <xdr:twoCellAnchor>
    <xdr:from>
      <xdr:col>1</xdr:col>
      <xdr:colOff>2131</xdr:colOff>
      <xdr:row>23</xdr:row>
      <xdr:rowOff>129061</xdr:rowOff>
    </xdr:from>
    <xdr:to>
      <xdr:col>4</xdr:col>
      <xdr:colOff>632131</xdr:colOff>
      <xdr:row>25</xdr:row>
      <xdr:rowOff>61</xdr:rowOff>
    </xdr:to>
    <xdr:sp macro="" textlink="">
      <xdr:nvSpPr>
        <xdr:cNvPr id="9" name="67 Rectángulo redondeado"/>
        <xdr:cNvSpPr/>
      </xdr:nvSpPr>
      <xdr:spPr bwMode="auto">
        <a:xfrm>
          <a:off x="764131" y="4510561"/>
          <a:ext cx="2916000" cy="252000"/>
        </a:xfrm>
        <a:prstGeom prst="roundRect">
          <a:avLst>
            <a:gd name="adj" fmla="val 50000"/>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s-E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es-ES"/>
        </a:p>
      </xdr:txBody>
    </xdr:sp>
    <xdr:clientData/>
  </xdr:twoCellAnchor>
  <xdr:twoCellAnchor>
    <xdr:from>
      <xdr:col>1</xdr:col>
      <xdr:colOff>12714</xdr:colOff>
      <xdr:row>26</xdr:row>
      <xdr:rowOff>2047</xdr:rowOff>
    </xdr:from>
    <xdr:to>
      <xdr:col>4</xdr:col>
      <xdr:colOff>642714</xdr:colOff>
      <xdr:row>27</xdr:row>
      <xdr:rowOff>63547</xdr:rowOff>
    </xdr:to>
    <xdr:sp macro="" textlink="">
      <xdr:nvSpPr>
        <xdr:cNvPr id="10" name="67 Rectángulo redondeado"/>
        <xdr:cNvSpPr/>
      </xdr:nvSpPr>
      <xdr:spPr bwMode="auto">
        <a:xfrm>
          <a:off x="774714" y="4955047"/>
          <a:ext cx="2916000" cy="252000"/>
        </a:xfrm>
        <a:prstGeom prst="roundRect">
          <a:avLst>
            <a:gd name="adj" fmla="val 50000"/>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s-E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es-ES"/>
        </a:p>
      </xdr:txBody>
    </xdr:sp>
    <xdr:clientData/>
  </xdr:twoCellAnchor>
  <xdr:twoCellAnchor>
    <xdr:from>
      <xdr:col>1</xdr:col>
      <xdr:colOff>4238</xdr:colOff>
      <xdr:row>14</xdr:row>
      <xdr:rowOff>4226</xdr:rowOff>
    </xdr:from>
    <xdr:to>
      <xdr:col>4</xdr:col>
      <xdr:colOff>660405</xdr:colOff>
      <xdr:row>15</xdr:row>
      <xdr:rowOff>156512</xdr:rowOff>
    </xdr:to>
    <xdr:sp macro="" textlink="">
      <xdr:nvSpPr>
        <xdr:cNvPr id="12" name="Text Box 6">
          <a:hlinkClick xmlns:r="http://schemas.openxmlformats.org/officeDocument/2006/relationships" r:id="rId4"/>
        </xdr:cNvPr>
        <xdr:cNvSpPr txBox="1">
          <a:spLocks noChangeArrowheads="1"/>
        </xdr:cNvSpPr>
      </xdr:nvSpPr>
      <xdr:spPr bwMode="auto">
        <a:xfrm>
          <a:off x="766238" y="2671226"/>
          <a:ext cx="2942167" cy="342786"/>
        </a:xfrm>
        <a:prstGeom prst="rect">
          <a:avLst/>
        </a:prstGeom>
        <a:noFill/>
        <a:ln w="9525">
          <a:noFill/>
          <a:miter lim="800000"/>
          <a:headEnd/>
          <a:tailEnd/>
        </a:ln>
      </xdr:spPr>
      <xdr:txBody>
        <a:bodyPr wrap="square">
          <a:spAutoFit/>
        </a:bodyPr>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spcBef>
              <a:spcPct val="50000"/>
            </a:spcBef>
          </a:pPr>
          <a:r>
            <a:rPr lang="es-ES" sz="1600" b="1">
              <a:solidFill>
                <a:schemeClr val="bg1"/>
              </a:solidFill>
              <a:latin typeface="Calibri" pitchFamily="34" charset="0"/>
            </a:rPr>
            <a:t>P&amp;L</a:t>
          </a:r>
        </a:p>
      </xdr:txBody>
    </xdr:sp>
    <xdr:clientData/>
  </xdr:twoCellAnchor>
  <xdr:twoCellAnchor>
    <xdr:from>
      <xdr:col>1</xdr:col>
      <xdr:colOff>8476</xdr:colOff>
      <xdr:row>16</xdr:row>
      <xdr:rowOff>82533</xdr:rowOff>
    </xdr:from>
    <xdr:to>
      <xdr:col>4</xdr:col>
      <xdr:colOff>664643</xdr:colOff>
      <xdr:row>18</xdr:row>
      <xdr:rowOff>44319</xdr:rowOff>
    </xdr:to>
    <xdr:sp macro="" textlink="">
      <xdr:nvSpPr>
        <xdr:cNvPr id="13" name="Text Box 6">
          <a:hlinkClick xmlns:r="http://schemas.openxmlformats.org/officeDocument/2006/relationships" r:id="rId5"/>
        </xdr:cNvPr>
        <xdr:cNvSpPr txBox="1">
          <a:spLocks noChangeArrowheads="1"/>
        </xdr:cNvSpPr>
      </xdr:nvSpPr>
      <xdr:spPr bwMode="auto">
        <a:xfrm>
          <a:off x="770476" y="3130533"/>
          <a:ext cx="2942167" cy="342786"/>
        </a:xfrm>
        <a:prstGeom prst="rect">
          <a:avLst/>
        </a:prstGeom>
        <a:noFill/>
        <a:ln w="9525">
          <a:noFill/>
          <a:miter lim="800000"/>
          <a:headEnd/>
          <a:tailEnd/>
        </a:ln>
      </xdr:spPr>
      <xdr:txBody>
        <a:bodyPr wrap="square">
          <a:spAutoFit/>
        </a:bodyPr>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spcBef>
              <a:spcPct val="50000"/>
            </a:spcBef>
          </a:pPr>
          <a:r>
            <a:rPr lang="es-ES" sz="1600" b="1">
              <a:solidFill>
                <a:schemeClr val="bg1"/>
              </a:solidFill>
              <a:latin typeface="Calibri" pitchFamily="34" charset="0"/>
            </a:rPr>
            <a:t>Balance Sheet</a:t>
          </a:r>
        </a:p>
      </xdr:txBody>
    </xdr:sp>
    <xdr:clientData/>
  </xdr:twoCellAnchor>
  <xdr:twoCellAnchor>
    <xdr:from>
      <xdr:col>1</xdr:col>
      <xdr:colOff>4238</xdr:colOff>
      <xdr:row>18</xdr:row>
      <xdr:rowOff>141781</xdr:rowOff>
    </xdr:from>
    <xdr:to>
      <xdr:col>4</xdr:col>
      <xdr:colOff>660405</xdr:colOff>
      <xdr:row>20</xdr:row>
      <xdr:rowOff>103567</xdr:rowOff>
    </xdr:to>
    <xdr:sp macro="" textlink="">
      <xdr:nvSpPr>
        <xdr:cNvPr id="14" name="Text Box 6">
          <a:hlinkClick xmlns:r="http://schemas.openxmlformats.org/officeDocument/2006/relationships" r:id="rId6"/>
        </xdr:cNvPr>
        <xdr:cNvSpPr txBox="1">
          <a:spLocks noChangeArrowheads="1"/>
        </xdr:cNvSpPr>
      </xdr:nvSpPr>
      <xdr:spPr bwMode="auto">
        <a:xfrm>
          <a:off x="766238" y="3570781"/>
          <a:ext cx="2942167" cy="342786"/>
        </a:xfrm>
        <a:prstGeom prst="rect">
          <a:avLst/>
        </a:prstGeom>
        <a:noFill/>
        <a:ln w="9525">
          <a:noFill/>
          <a:miter lim="800000"/>
          <a:headEnd/>
          <a:tailEnd/>
        </a:ln>
      </xdr:spPr>
      <xdr:txBody>
        <a:bodyPr wrap="square">
          <a:spAutoFit/>
        </a:bodyPr>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spcBef>
              <a:spcPct val="50000"/>
            </a:spcBef>
          </a:pPr>
          <a:r>
            <a:rPr lang="es-ES" sz="1600" b="1">
              <a:solidFill>
                <a:schemeClr val="bg1"/>
              </a:solidFill>
              <a:latin typeface="Calibri" pitchFamily="34" charset="0"/>
            </a:rPr>
            <a:t>Customer funds</a:t>
          </a:r>
        </a:p>
      </xdr:txBody>
    </xdr:sp>
    <xdr:clientData/>
  </xdr:twoCellAnchor>
  <xdr:twoCellAnchor>
    <xdr:from>
      <xdr:col>1</xdr:col>
      <xdr:colOff>8476</xdr:colOff>
      <xdr:row>21</xdr:row>
      <xdr:rowOff>19005</xdr:rowOff>
    </xdr:from>
    <xdr:to>
      <xdr:col>4</xdr:col>
      <xdr:colOff>664643</xdr:colOff>
      <xdr:row>22</xdr:row>
      <xdr:rowOff>171291</xdr:rowOff>
    </xdr:to>
    <xdr:sp macro="" textlink="">
      <xdr:nvSpPr>
        <xdr:cNvPr id="15" name="Text Box 6">
          <a:hlinkClick xmlns:r="http://schemas.openxmlformats.org/officeDocument/2006/relationships" r:id="rId7"/>
        </xdr:cNvPr>
        <xdr:cNvSpPr txBox="1">
          <a:spLocks noChangeArrowheads="1"/>
        </xdr:cNvSpPr>
      </xdr:nvSpPr>
      <xdr:spPr bwMode="auto">
        <a:xfrm>
          <a:off x="770476" y="4019505"/>
          <a:ext cx="2942167" cy="342786"/>
        </a:xfrm>
        <a:prstGeom prst="rect">
          <a:avLst/>
        </a:prstGeom>
        <a:noFill/>
        <a:ln w="9525">
          <a:noFill/>
          <a:miter lim="800000"/>
          <a:headEnd/>
          <a:tailEnd/>
        </a:ln>
      </xdr:spPr>
      <xdr:txBody>
        <a:bodyPr wrap="square">
          <a:spAutoFit/>
        </a:bodyPr>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spcBef>
              <a:spcPct val="50000"/>
            </a:spcBef>
          </a:pPr>
          <a:r>
            <a:rPr lang="es-ES" sz="1600" b="1">
              <a:solidFill>
                <a:schemeClr val="bg1"/>
              </a:solidFill>
              <a:latin typeface="Calibri" pitchFamily="34" charset="0"/>
            </a:rPr>
            <a:t>Customer loans</a:t>
          </a:r>
        </a:p>
      </xdr:txBody>
    </xdr:sp>
    <xdr:clientData/>
  </xdr:twoCellAnchor>
  <xdr:twoCellAnchor>
    <xdr:from>
      <xdr:col>1</xdr:col>
      <xdr:colOff>12714</xdr:colOff>
      <xdr:row>23</xdr:row>
      <xdr:rowOff>76146</xdr:rowOff>
    </xdr:from>
    <xdr:to>
      <xdr:col>4</xdr:col>
      <xdr:colOff>668881</xdr:colOff>
      <xdr:row>25</xdr:row>
      <xdr:rowOff>37932</xdr:rowOff>
    </xdr:to>
    <xdr:sp macro="" textlink="">
      <xdr:nvSpPr>
        <xdr:cNvPr id="16" name="Text Box 6">
          <a:hlinkClick xmlns:r="http://schemas.openxmlformats.org/officeDocument/2006/relationships" r:id="rId8"/>
        </xdr:cNvPr>
        <xdr:cNvSpPr txBox="1">
          <a:spLocks noChangeArrowheads="1"/>
        </xdr:cNvSpPr>
      </xdr:nvSpPr>
      <xdr:spPr bwMode="auto">
        <a:xfrm>
          <a:off x="774714" y="4457646"/>
          <a:ext cx="2942167" cy="342786"/>
        </a:xfrm>
        <a:prstGeom prst="rect">
          <a:avLst/>
        </a:prstGeom>
        <a:noFill/>
        <a:ln w="9525">
          <a:noFill/>
          <a:miter lim="800000"/>
          <a:headEnd/>
          <a:tailEnd/>
        </a:ln>
      </xdr:spPr>
      <xdr:txBody>
        <a:bodyPr wrap="square">
          <a:spAutoFit/>
        </a:bodyPr>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spcBef>
              <a:spcPct val="50000"/>
            </a:spcBef>
          </a:pPr>
          <a:r>
            <a:rPr lang="es-ES" sz="1600" b="1">
              <a:solidFill>
                <a:schemeClr val="bg1"/>
              </a:solidFill>
              <a:latin typeface="Calibri" pitchFamily="34" charset="0"/>
            </a:rPr>
            <a:t>NPL and Coverage</a:t>
          </a:r>
        </a:p>
      </xdr:txBody>
    </xdr:sp>
    <xdr:clientData/>
  </xdr:twoCellAnchor>
  <xdr:twoCellAnchor>
    <xdr:from>
      <xdr:col>1</xdr:col>
      <xdr:colOff>2131</xdr:colOff>
      <xdr:row>25</xdr:row>
      <xdr:rowOff>139632</xdr:rowOff>
    </xdr:from>
    <xdr:to>
      <xdr:col>4</xdr:col>
      <xdr:colOff>658298</xdr:colOff>
      <xdr:row>27</xdr:row>
      <xdr:rowOff>101418</xdr:rowOff>
    </xdr:to>
    <xdr:sp macro="" textlink="">
      <xdr:nvSpPr>
        <xdr:cNvPr id="17" name="Text Box 6">
          <a:hlinkClick xmlns:r="http://schemas.openxmlformats.org/officeDocument/2006/relationships" r:id="rId9"/>
        </xdr:cNvPr>
        <xdr:cNvSpPr txBox="1">
          <a:spLocks noChangeArrowheads="1"/>
        </xdr:cNvSpPr>
      </xdr:nvSpPr>
      <xdr:spPr bwMode="auto">
        <a:xfrm>
          <a:off x="764131" y="4902132"/>
          <a:ext cx="2942167" cy="342786"/>
        </a:xfrm>
        <a:prstGeom prst="rect">
          <a:avLst/>
        </a:prstGeom>
        <a:noFill/>
        <a:ln w="9525">
          <a:noFill/>
          <a:miter lim="800000"/>
          <a:headEnd/>
          <a:tailEnd/>
        </a:ln>
      </xdr:spPr>
      <xdr:txBody>
        <a:bodyPr wrap="square">
          <a:spAutoFit/>
        </a:bodyPr>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spcBef>
              <a:spcPct val="50000"/>
            </a:spcBef>
          </a:pPr>
          <a:r>
            <a:rPr lang="es-ES" sz="1600" b="1">
              <a:solidFill>
                <a:schemeClr val="bg1"/>
              </a:solidFill>
              <a:latin typeface="Calibri" pitchFamily="34" charset="0"/>
            </a:rPr>
            <a:t>Solvency</a:t>
          </a:r>
        </a:p>
      </xdr:txBody>
    </xdr:sp>
    <xdr:clientData/>
  </xdr:twoCellAnchor>
  <xdr:twoCellAnchor>
    <xdr:from>
      <xdr:col>0</xdr:col>
      <xdr:colOff>306927</xdr:colOff>
      <xdr:row>1</xdr:row>
      <xdr:rowOff>127000</xdr:rowOff>
    </xdr:from>
    <xdr:to>
      <xdr:col>3</xdr:col>
      <xdr:colOff>10</xdr:colOff>
      <xdr:row>10</xdr:row>
      <xdr:rowOff>149083</xdr:rowOff>
    </xdr:to>
    <xdr:sp macro="" textlink="">
      <xdr:nvSpPr>
        <xdr:cNvPr id="11" name="10 Elipse"/>
        <xdr:cNvSpPr/>
      </xdr:nvSpPr>
      <xdr:spPr>
        <a:xfrm>
          <a:off x="306927" y="317500"/>
          <a:ext cx="1979083" cy="1980000"/>
        </a:xfrm>
        <a:prstGeom prst="ellipse">
          <a:avLst/>
        </a:prstGeom>
        <a:noFill/>
        <a:ln>
          <a:solidFill>
            <a:srgbClr val="EC1C2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wsDr>
</file>

<file path=xl/drawings/drawing10.xml><?xml version="1.0" encoding="utf-8"?>
<xdr:wsDr xmlns:xdr="http://schemas.openxmlformats.org/drawingml/2006/spreadsheetDrawing" xmlns:a="http://schemas.openxmlformats.org/drawingml/2006/main">
  <xdr:absoluteAnchor>
    <xdr:pos x="751415" y="258191"/>
    <xdr:ext cx="1224000" cy="216000"/>
    <xdr:sp macro="" textlink="">
      <xdr:nvSpPr>
        <xdr:cNvPr id="2" name="67 Rectángulo redondeado"/>
        <xdr:cNvSpPr/>
      </xdr:nvSpPr>
      <xdr:spPr bwMode="auto">
        <a:xfrm>
          <a:off x="751415" y="258191"/>
          <a:ext cx="1224000" cy="216000"/>
        </a:xfrm>
        <a:prstGeom prst="roundRect">
          <a:avLst>
            <a:gd name="adj" fmla="val 50000"/>
          </a:avLst>
        </a:prstGeom>
        <a:solidFill>
          <a:schemeClr val="bg1">
            <a:lumMod val="85000"/>
          </a:schemeClr>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s-E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es-ES"/>
        </a:p>
      </xdr:txBody>
    </xdr:sp>
    <xdr:clientData/>
  </xdr:absoluteAnchor>
  <xdr:twoCellAnchor>
    <xdr:from>
      <xdr:col>0</xdr:col>
      <xdr:colOff>751417</xdr:colOff>
      <xdr:row>1</xdr:row>
      <xdr:rowOff>42332</xdr:rowOff>
    </xdr:from>
    <xdr:to>
      <xdr:col>2</xdr:col>
      <xdr:colOff>440264</xdr:colOff>
      <xdr:row>2</xdr:row>
      <xdr:rowOff>132037</xdr:rowOff>
    </xdr:to>
    <xdr:sp macro="" textlink="">
      <xdr:nvSpPr>
        <xdr:cNvPr id="3" name="Text Box 6">
          <a:hlinkClick xmlns:r="http://schemas.openxmlformats.org/officeDocument/2006/relationships" r:id="rId1"/>
        </xdr:cNvPr>
        <xdr:cNvSpPr txBox="1">
          <a:spLocks noChangeArrowheads="1"/>
        </xdr:cNvSpPr>
      </xdr:nvSpPr>
      <xdr:spPr bwMode="auto">
        <a:xfrm>
          <a:off x="751417" y="232832"/>
          <a:ext cx="1212847" cy="280205"/>
        </a:xfrm>
        <a:prstGeom prst="rect">
          <a:avLst/>
        </a:prstGeom>
        <a:noFill/>
        <a:ln w="9525">
          <a:noFill/>
          <a:miter lim="800000"/>
          <a:headEnd/>
          <a:tailEnd/>
        </a:ln>
      </xdr:spPr>
      <xdr:txBody>
        <a:bodyPr wrap="square">
          <a:spAutoFit/>
        </a:bodyPr>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spcBef>
              <a:spcPct val="50000"/>
            </a:spcBef>
          </a:pPr>
          <a:r>
            <a:rPr lang="es-ES" sz="1200" b="1">
              <a:solidFill>
                <a:schemeClr val="tx1"/>
              </a:solidFill>
              <a:latin typeface="Calibri" pitchFamily="34" charset="0"/>
            </a:rPr>
            <a:t>&lt; </a:t>
          </a:r>
          <a:r>
            <a:rPr lang="es-ES" sz="1200" b="1" i="1">
              <a:solidFill>
                <a:schemeClr val="tx1"/>
              </a:solidFill>
              <a:latin typeface="Calibri" pitchFamily="34" charset="0"/>
            </a:rPr>
            <a:t>back</a:t>
          </a:r>
          <a:endParaRPr lang="es-ES" sz="1200" b="1">
            <a:solidFill>
              <a:schemeClr val="tx1"/>
            </a:solidFill>
            <a:latin typeface="Calibri" pitchFamily="34" charset="0"/>
          </a:endParaRPr>
        </a:p>
      </xdr:txBody>
    </xdr:sp>
    <xdr:clientData/>
  </xdr:twoCellAnchor>
  <xdr:oneCellAnchor>
    <xdr:from>
      <xdr:col>1</xdr:col>
      <xdr:colOff>0</xdr:colOff>
      <xdr:row>4</xdr:row>
      <xdr:rowOff>0</xdr:rowOff>
    </xdr:from>
    <xdr:ext cx="370609" cy="590400"/>
    <xdr:pic>
      <xdr:nvPicPr>
        <xdr:cNvPr id="4" name="3 Imagen"/>
        <xdr:cNvPicPr>
          <a:picLocks noChangeAspect="1"/>
        </xdr:cNvPicPr>
      </xdr:nvPicPr>
      <xdr:blipFill>
        <a:blip xmlns:r="http://schemas.openxmlformats.org/officeDocument/2006/relationships" r:embed="rId2" cstate="print"/>
        <a:srcRect r="55385"/>
        <a:stretch>
          <a:fillRect/>
        </a:stretch>
      </xdr:blipFill>
      <xdr:spPr bwMode="auto">
        <a:xfrm>
          <a:off x="762000" y="762000"/>
          <a:ext cx="370609" cy="590400"/>
        </a:xfrm>
        <a:prstGeom prst="rect">
          <a:avLst/>
        </a:prstGeom>
        <a:noFill/>
        <a:ln w="9525">
          <a:noFill/>
          <a:miter lim="800000"/>
          <a:headEnd/>
          <a:tailEnd/>
        </a:ln>
      </xdr:spPr>
    </xdr:pic>
    <xdr:clientData/>
  </xdr:oneCellAnchor>
</xdr:wsDr>
</file>

<file path=xl/drawings/drawing11.xml><?xml version="1.0" encoding="utf-8"?>
<xdr:wsDr xmlns:xdr="http://schemas.openxmlformats.org/drawingml/2006/spreadsheetDrawing" xmlns:a="http://schemas.openxmlformats.org/drawingml/2006/main">
  <xdr:absoluteAnchor>
    <xdr:pos x="751415" y="258191"/>
    <xdr:ext cx="1224000" cy="216000"/>
    <xdr:sp macro="" textlink="">
      <xdr:nvSpPr>
        <xdr:cNvPr id="2" name="67 Rectángulo redondeado"/>
        <xdr:cNvSpPr/>
      </xdr:nvSpPr>
      <xdr:spPr bwMode="auto">
        <a:xfrm>
          <a:off x="751415" y="258191"/>
          <a:ext cx="1224000" cy="216000"/>
        </a:xfrm>
        <a:prstGeom prst="roundRect">
          <a:avLst>
            <a:gd name="adj" fmla="val 50000"/>
          </a:avLst>
        </a:prstGeom>
        <a:solidFill>
          <a:schemeClr val="bg1">
            <a:lumMod val="85000"/>
          </a:schemeClr>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s-E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es-ES"/>
        </a:p>
      </xdr:txBody>
    </xdr:sp>
    <xdr:clientData/>
  </xdr:absoluteAnchor>
  <xdr:twoCellAnchor>
    <xdr:from>
      <xdr:col>0</xdr:col>
      <xdr:colOff>751417</xdr:colOff>
      <xdr:row>1</xdr:row>
      <xdr:rowOff>42332</xdr:rowOff>
    </xdr:from>
    <xdr:to>
      <xdr:col>2</xdr:col>
      <xdr:colOff>440264</xdr:colOff>
      <xdr:row>2</xdr:row>
      <xdr:rowOff>132037</xdr:rowOff>
    </xdr:to>
    <xdr:sp macro="" textlink="">
      <xdr:nvSpPr>
        <xdr:cNvPr id="3" name="Text Box 6">
          <a:hlinkClick xmlns:r="http://schemas.openxmlformats.org/officeDocument/2006/relationships" r:id="rId1"/>
        </xdr:cNvPr>
        <xdr:cNvSpPr txBox="1">
          <a:spLocks noChangeArrowheads="1"/>
        </xdr:cNvSpPr>
      </xdr:nvSpPr>
      <xdr:spPr bwMode="auto">
        <a:xfrm>
          <a:off x="751417" y="232832"/>
          <a:ext cx="1212847" cy="280205"/>
        </a:xfrm>
        <a:prstGeom prst="rect">
          <a:avLst/>
        </a:prstGeom>
        <a:noFill/>
        <a:ln w="9525">
          <a:noFill/>
          <a:miter lim="800000"/>
          <a:headEnd/>
          <a:tailEnd/>
        </a:ln>
      </xdr:spPr>
      <xdr:txBody>
        <a:bodyPr wrap="square">
          <a:spAutoFit/>
        </a:bodyPr>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spcBef>
              <a:spcPct val="50000"/>
            </a:spcBef>
          </a:pPr>
          <a:r>
            <a:rPr lang="es-ES" sz="1200" b="1">
              <a:solidFill>
                <a:schemeClr val="tx1"/>
              </a:solidFill>
              <a:latin typeface="Calibri" pitchFamily="34" charset="0"/>
            </a:rPr>
            <a:t>&lt; </a:t>
          </a:r>
          <a:r>
            <a:rPr lang="es-ES" sz="1200" b="1" i="1">
              <a:solidFill>
                <a:schemeClr val="tx1"/>
              </a:solidFill>
              <a:latin typeface="Calibri" pitchFamily="34" charset="0"/>
            </a:rPr>
            <a:t>back</a:t>
          </a:r>
          <a:endParaRPr lang="es-ES" sz="1200" b="1">
            <a:solidFill>
              <a:schemeClr val="tx1"/>
            </a:solidFill>
            <a:latin typeface="Calibri" pitchFamily="34" charset="0"/>
          </a:endParaRPr>
        </a:p>
      </xdr:txBody>
    </xdr:sp>
    <xdr:clientData/>
  </xdr:twoCellAnchor>
  <xdr:oneCellAnchor>
    <xdr:from>
      <xdr:col>1</xdr:col>
      <xdr:colOff>0</xdr:colOff>
      <xdr:row>4</xdr:row>
      <xdr:rowOff>0</xdr:rowOff>
    </xdr:from>
    <xdr:ext cx="370609" cy="590400"/>
    <xdr:pic>
      <xdr:nvPicPr>
        <xdr:cNvPr id="4" name="3 Imagen"/>
        <xdr:cNvPicPr>
          <a:picLocks noChangeAspect="1"/>
        </xdr:cNvPicPr>
      </xdr:nvPicPr>
      <xdr:blipFill>
        <a:blip xmlns:r="http://schemas.openxmlformats.org/officeDocument/2006/relationships" r:embed="rId2" cstate="print"/>
        <a:srcRect r="55385"/>
        <a:stretch>
          <a:fillRect/>
        </a:stretch>
      </xdr:blipFill>
      <xdr:spPr bwMode="auto">
        <a:xfrm>
          <a:off x="762000" y="762000"/>
          <a:ext cx="370609" cy="590400"/>
        </a:xfrm>
        <a:prstGeom prst="rect">
          <a:avLst/>
        </a:prstGeom>
        <a:noFill/>
        <a:ln w="9525">
          <a:noFill/>
          <a:miter lim="800000"/>
          <a:headEnd/>
          <a:tailEnd/>
        </a:ln>
      </xdr:spPr>
    </xdr:pic>
    <xdr:clientData/>
  </xdr:oneCellAnchor>
</xdr:wsDr>
</file>

<file path=xl/drawings/drawing12.xml><?xml version="1.0" encoding="utf-8"?>
<xdr:wsDr xmlns:xdr="http://schemas.openxmlformats.org/drawingml/2006/spreadsheetDrawing" xmlns:a="http://schemas.openxmlformats.org/drawingml/2006/main">
  <xdr:absoluteAnchor>
    <xdr:pos x="2148371" y="258242"/>
    <xdr:ext cx="1224000" cy="216000"/>
    <xdr:sp macro="" textlink="">
      <xdr:nvSpPr>
        <xdr:cNvPr id="2" name="67 Rectángulo redondeado"/>
        <xdr:cNvSpPr/>
      </xdr:nvSpPr>
      <xdr:spPr bwMode="auto">
        <a:xfrm>
          <a:off x="2148371" y="258242"/>
          <a:ext cx="1224000" cy="216000"/>
        </a:xfrm>
        <a:prstGeom prst="roundRect">
          <a:avLst>
            <a:gd name="adj" fmla="val 50000"/>
          </a:avLst>
        </a:prstGeom>
        <a:solidFill>
          <a:srgbClr val="EC1C24"/>
        </a:solidFill>
        <a:ln>
          <a:solidFill>
            <a:srgbClr val="EC1C24"/>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s-E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es-ES"/>
        </a:p>
      </xdr:txBody>
    </xdr:sp>
    <xdr:clientData/>
  </xdr:absoluteAnchor>
  <xdr:twoCellAnchor>
    <xdr:from>
      <xdr:col>2</xdr:col>
      <xdr:colOff>507959</xdr:colOff>
      <xdr:row>1</xdr:row>
      <xdr:rowOff>42383</xdr:rowOff>
    </xdr:from>
    <xdr:to>
      <xdr:col>4</xdr:col>
      <xdr:colOff>275169</xdr:colOff>
      <xdr:row>2</xdr:row>
      <xdr:rowOff>132088</xdr:rowOff>
    </xdr:to>
    <xdr:sp macro="" textlink="">
      <xdr:nvSpPr>
        <xdr:cNvPr id="3" name="Text Box 6">
          <a:hlinkClick xmlns:r="http://schemas.openxmlformats.org/officeDocument/2006/relationships" r:id="rId1"/>
        </xdr:cNvPr>
        <xdr:cNvSpPr txBox="1">
          <a:spLocks noChangeArrowheads="1"/>
        </xdr:cNvSpPr>
      </xdr:nvSpPr>
      <xdr:spPr bwMode="auto">
        <a:xfrm>
          <a:off x="2031959" y="232883"/>
          <a:ext cx="1462660" cy="280205"/>
        </a:xfrm>
        <a:prstGeom prst="rect">
          <a:avLst/>
        </a:prstGeom>
        <a:noFill/>
        <a:ln w="9525">
          <a:noFill/>
          <a:miter lim="800000"/>
          <a:headEnd/>
          <a:tailEnd/>
        </a:ln>
      </xdr:spPr>
      <xdr:txBody>
        <a:bodyPr wrap="square">
          <a:spAutoFit/>
        </a:bodyPr>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spcBef>
              <a:spcPct val="50000"/>
            </a:spcBef>
          </a:pPr>
          <a:r>
            <a:rPr lang="es-ES" sz="1150" b="1" i="0">
              <a:solidFill>
                <a:schemeClr val="bg1"/>
              </a:solidFill>
              <a:latin typeface="Calibri" pitchFamily="34" charset="0"/>
            </a:rPr>
            <a:t>Phased</a:t>
          </a:r>
          <a:r>
            <a:rPr lang="es-ES" sz="1150" b="1" i="0" baseline="0">
              <a:solidFill>
                <a:schemeClr val="bg1"/>
              </a:solidFill>
              <a:latin typeface="Calibri" pitchFamily="34" charset="0"/>
            </a:rPr>
            <a:t>-in</a:t>
          </a:r>
          <a:endParaRPr lang="es-ES" sz="1150" b="1" i="0">
            <a:solidFill>
              <a:schemeClr val="bg1"/>
            </a:solidFill>
            <a:latin typeface="Calibri" pitchFamily="34" charset="0"/>
          </a:endParaRPr>
        </a:p>
      </xdr:txBody>
    </xdr:sp>
    <xdr:clientData/>
  </xdr:twoCellAnchor>
  <xdr:absoluteAnchor>
    <xdr:pos x="751415" y="258191"/>
    <xdr:ext cx="1224000" cy="216000"/>
    <xdr:sp macro="" textlink="">
      <xdr:nvSpPr>
        <xdr:cNvPr id="4" name="67 Rectángulo redondeado"/>
        <xdr:cNvSpPr/>
      </xdr:nvSpPr>
      <xdr:spPr bwMode="auto">
        <a:xfrm>
          <a:off x="751415" y="258191"/>
          <a:ext cx="1224000" cy="216000"/>
        </a:xfrm>
        <a:prstGeom prst="roundRect">
          <a:avLst>
            <a:gd name="adj" fmla="val 50000"/>
          </a:avLst>
        </a:prstGeom>
        <a:solidFill>
          <a:schemeClr val="bg1">
            <a:lumMod val="85000"/>
          </a:schemeClr>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s-E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es-ES"/>
        </a:p>
      </xdr:txBody>
    </xdr:sp>
    <xdr:clientData/>
  </xdr:absoluteAnchor>
  <xdr:twoCellAnchor>
    <xdr:from>
      <xdr:col>0</xdr:col>
      <xdr:colOff>730251</xdr:colOff>
      <xdr:row>1</xdr:row>
      <xdr:rowOff>21166</xdr:rowOff>
    </xdr:from>
    <xdr:to>
      <xdr:col>2</xdr:col>
      <xdr:colOff>419098</xdr:colOff>
      <xdr:row>2</xdr:row>
      <xdr:rowOff>110871</xdr:rowOff>
    </xdr:to>
    <xdr:sp macro="" textlink="">
      <xdr:nvSpPr>
        <xdr:cNvPr id="5" name="Text Box 6">
          <a:hlinkClick xmlns:r="http://schemas.openxmlformats.org/officeDocument/2006/relationships" r:id="rId2"/>
        </xdr:cNvPr>
        <xdr:cNvSpPr txBox="1">
          <a:spLocks noChangeArrowheads="1"/>
        </xdr:cNvSpPr>
      </xdr:nvSpPr>
      <xdr:spPr bwMode="auto">
        <a:xfrm>
          <a:off x="730251" y="211666"/>
          <a:ext cx="1212847" cy="280205"/>
        </a:xfrm>
        <a:prstGeom prst="rect">
          <a:avLst/>
        </a:prstGeom>
        <a:noFill/>
        <a:ln w="9525">
          <a:noFill/>
          <a:miter lim="800000"/>
          <a:headEnd/>
          <a:tailEnd/>
        </a:ln>
      </xdr:spPr>
      <xdr:txBody>
        <a:bodyPr wrap="square">
          <a:spAutoFit/>
        </a:bodyPr>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spcBef>
              <a:spcPct val="50000"/>
            </a:spcBef>
          </a:pPr>
          <a:r>
            <a:rPr lang="es-ES" sz="1200" b="1">
              <a:solidFill>
                <a:schemeClr val="tx1"/>
              </a:solidFill>
              <a:latin typeface="Calibri" pitchFamily="34" charset="0"/>
            </a:rPr>
            <a:t>&lt;</a:t>
          </a:r>
          <a:r>
            <a:rPr lang="es-ES" sz="1200" b="1" baseline="0">
              <a:solidFill>
                <a:schemeClr val="tx1"/>
              </a:solidFill>
              <a:latin typeface="Calibri" pitchFamily="34" charset="0"/>
            </a:rPr>
            <a:t> back</a:t>
          </a:r>
          <a:endParaRPr lang="es-ES" sz="1200" b="1">
            <a:solidFill>
              <a:schemeClr val="tx1"/>
            </a:solidFill>
            <a:latin typeface="Calibri" pitchFamily="34" charset="0"/>
          </a:endParaRPr>
        </a:p>
      </xdr:txBody>
    </xdr:sp>
    <xdr:clientData/>
  </xdr:twoCellAnchor>
  <xdr:oneCellAnchor>
    <xdr:from>
      <xdr:col>1</xdr:col>
      <xdr:colOff>0</xdr:colOff>
      <xdr:row>4</xdr:row>
      <xdr:rowOff>0</xdr:rowOff>
    </xdr:from>
    <xdr:ext cx="370609" cy="590400"/>
    <xdr:pic>
      <xdr:nvPicPr>
        <xdr:cNvPr id="6" name="5 Imagen"/>
        <xdr:cNvPicPr>
          <a:picLocks noChangeAspect="1"/>
        </xdr:cNvPicPr>
      </xdr:nvPicPr>
      <xdr:blipFill>
        <a:blip xmlns:r="http://schemas.openxmlformats.org/officeDocument/2006/relationships" r:embed="rId3" cstate="print"/>
        <a:srcRect r="55385"/>
        <a:stretch>
          <a:fillRect/>
        </a:stretch>
      </xdr:blipFill>
      <xdr:spPr bwMode="auto">
        <a:xfrm>
          <a:off x="762000" y="762000"/>
          <a:ext cx="370609" cy="590400"/>
        </a:xfrm>
        <a:prstGeom prst="rect">
          <a:avLst/>
        </a:prstGeom>
        <a:noFill/>
        <a:ln w="9525">
          <a:noFill/>
          <a:miter lim="800000"/>
          <a:headEnd/>
          <a:tailEnd/>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4</xdr:row>
      <xdr:rowOff>42338</xdr:rowOff>
    </xdr:from>
    <xdr:to>
      <xdr:col>1</xdr:col>
      <xdr:colOff>370609</xdr:colOff>
      <xdr:row>7</xdr:row>
      <xdr:rowOff>61238</xdr:rowOff>
    </xdr:to>
    <xdr:pic>
      <xdr:nvPicPr>
        <xdr:cNvPr id="12" name="11 Imagen"/>
        <xdr:cNvPicPr>
          <a:picLocks noChangeAspect="1"/>
        </xdr:cNvPicPr>
      </xdr:nvPicPr>
      <xdr:blipFill>
        <a:blip xmlns:r="http://schemas.openxmlformats.org/officeDocument/2006/relationships" r:embed="rId1" cstate="print"/>
        <a:srcRect r="55385"/>
        <a:stretch>
          <a:fillRect/>
        </a:stretch>
      </xdr:blipFill>
      <xdr:spPr bwMode="auto">
        <a:xfrm>
          <a:off x="762000" y="423338"/>
          <a:ext cx="370609" cy="590400"/>
        </a:xfrm>
        <a:prstGeom prst="rect">
          <a:avLst/>
        </a:prstGeom>
        <a:noFill/>
        <a:ln w="9525">
          <a:noFill/>
          <a:miter lim="800000"/>
          <a:headEnd/>
          <a:tailEnd/>
        </a:ln>
      </xdr:spPr>
    </xdr:pic>
    <xdr:clientData/>
  </xdr:twoCellAnchor>
  <xdr:twoCellAnchor editAs="absolute">
    <xdr:from>
      <xdr:col>0</xdr:col>
      <xdr:colOff>755650</xdr:colOff>
      <xdr:row>1</xdr:row>
      <xdr:rowOff>67693</xdr:rowOff>
    </xdr:from>
    <xdr:to>
      <xdr:col>2</xdr:col>
      <xdr:colOff>455650</xdr:colOff>
      <xdr:row>2</xdr:row>
      <xdr:rowOff>93193</xdr:rowOff>
    </xdr:to>
    <xdr:sp macro="" textlink="">
      <xdr:nvSpPr>
        <xdr:cNvPr id="13" name="67 Rectángulo redondeado"/>
        <xdr:cNvSpPr/>
      </xdr:nvSpPr>
      <xdr:spPr bwMode="auto">
        <a:xfrm>
          <a:off x="755650" y="258193"/>
          <a:ext cx="1224000" cy="216000"/>
        </a:xfrm>
        <a:prstGeom prst="roundRect">
          <a:avLst>
            <a:gd name="adj" fmla="val 50000"/>
          </a:avLst>
        </a:prstGeom>
        <a:solidFill>
          <a:schemeClr val="bg1">
            <a:lumMod val="85000"/>
          </a:schemeClr>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s-E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es-ES"/>
        </a:p>
      </xdr:txBody>
    </xdr:sp>
    <xdr:clientData/>
  </xdr:twoCellAnchor>
  <xdr:twoCellAnchor editAs="absolute">
    <xdr:from>
      <xdr:col>2</xdr:col>
      <xdr:colOff>759840</xdr:colOff>
      <xdr:row>1</xdr:row>
      <xdr:rowOff>61348</xdr:rowOff>
    </xdr:from>
    <xdr:to>
      <xdr:col>4</xdr:col>
      <xdr:colOff>459840</xdr:colOff>
      <xdr:row>2</xdr:row>
      <xdr:rowOff>86848</xdr:rowOff>
    </xdr:to>
    <xdr:sp macro="" textlink="">
      <xdr:nvSpPr>
        <xdr:cNvPr id="14" name="67 Rectángulo redondeado"/>
        <xdr:cNvSpPr/>
      </xdr:nvSpPr>
      <xdr:spPr bwMode="auto">
        <a:xfrm>
          <a:off x="2283840" y="251848"/>
          <a:ext cx="1224000" cy="216000"/>
        </a:xfrm>
        <a:prstGeom prst="roundRect">
          <a:avLst>
            <a:gd name="adj" fmla="val 5000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s-E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es-ES"/>
        </a:p>
      </xdr:txBody>
    </xdr:sp>
    <xdr:clientData/>
  </xdr:twoCellAnchor>
  <xdr:twoCellAnchor editAs="absolute">
    <xdr:from>
      <xdr:col>4</xdr:col>
      <xdr:colOff>732281</xdr:colOff>
      <xdr:row>1</xdr:row>
      <xdr:rowOff>65586</xdr:rowOff>
    </xdr:from>
    <xdr:to>
      <xdr:col>5</xdr:col>
      <xdr:colOff>781531</xdr:colOff>
      <xdr:row>2</xdr:row>
      <xdr:rowOff>91086</xdr:rowOff>
    </xdr:to>
    <xdr:sp macro="" textlink="">
      <xdr:nvSpPr>
        <xdr:cNvPr id="15" name="67 Rectángulo redondeado"/>
        <xdr:cNvSpPr/>
      </xdr:nvSpPr>
      <xdr:spPr bwMode="auto">
        <a:xfrm>
          <a:off x="3780281" y="256086"/>
          <a:ext cx="1224000" cy="216000"/>
        </a:xfrm>
        <a:prstGeom prst="roundRect">
          <a:avLst>
            <a:gd name="adj" fmla="val 5000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s-E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es-ES"/>
        </a:p>
      </xdr:txBody>
    </xdr:sp>
    <xdr:clientData/>
  </xdr:twoCellAnchor>
  <xdr:twoCellAnchor editAs="absolute">
    <xdr:from>
      <xdr:col>5</xdr:col>
      <xdr:colOff>1064555</xdr:colOff>
      <xdr:row>1</xdr:row>
      <xdr:rowOff>69824</xdr:rowOff>
    </xdr:from>
    <xdr:to>
      <xdr:col>7</xdr:col>
      <xdr:colOff>351805</xdr:colOff>
      <xdr:row>2</xdr:row>
      <xdr:rowOff>95324</xdr:rowOff>
    </xdr:to>
    <xdr:sp macro="" textlink="">
      <xdr:nvSpPr>
        <xdr:cNvPr id="16" name="67 Rectángulo redondeado"/>
        <xdr:cNvSpPr/>
      </xdr:nvSpPr>
      <xdr:spPr bwMode="auto">
        <a:xfrm>
          <a:off x="5287305" y="260324"/>
          <a:ext cx="1224000" cy="216000"/>
        </a:xfrm>
        <a:prstGeom prst="roundRect">
          <a:avLst>
            <a:gd name="adj" fmla="val 5000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s-E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es-ES"/>
        </a:p>
      </xdr:txBody>
    </xdr:sp>
    <xdr:clientData/>
  </xdr:twoCellAnchor>
  <xdr:twoCellAnchor>
    <xdr:from>
      <xdr:col>0</xdr:col>
      <xdr:colOff>734486</xdr:colOff>
      <xdr:row>1</xdr:row>
      <xdr:rowOff>42332</xdr:rowOff>
    </xdr:from>
    <xdr:to>
      <xdr:col>2</xdr:col>
      <xdr:colOff>469903</xdr:colOff>
      <xdr:row>2</xdr:row>
      <xdr:rowOff>132037</xdr:rowOff>
    </xdr:to>
    <xdr:sp macro="" textlink="">
      <xdr:nvSpPr>
        <xdr:cNvPr id="11" name="Text Box 6">
          <a:hlinkClick xmlns:r="http://schemas.openxmlformats.org/officeDocument/2006/relationships" r:id="rId2"/>
        </xdr:cNvPr>
        <xdr:cNvSpPr txBox="1">
          <a:spLocks noChangeArrowheads="1"/>
        </xdr:cNvSpPr>
      </xdr:nvSpPr>
      <xdr:spPr bwMode="auto">
        <a:xfrm>
          <a:off x="734486" y="42332"/>
          <a:ext cx="1259417" cy="280205"/>
        </a:xfrm>
        <a:prstGeom prst="rect">
          <a:avLst/>
        </a:prstGeom>
        <a:noFill/>
        <a:ln w="9525">
          <a:noFill/>
          <a:miter lim="800000"/>
          <a:headEnd/>
          <a:tailEnd/>
        </a:ln>
      </xdr:spPr>
      <xdr:txBody>
        <a:bodyPr wrap="square">
          <a:spAutoFit/>
        </a:bodyPr>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spcBef>
              <a:spcPct val="50000"/>
            </a:spcBef>
          </a:pPr>
          <a:r>
            <a:rPr lang="es-ES" sz="1200" b="1">
              <a:solidFill>
                <a:schemeClr val="tx1"/>
              </a:solidFill>
              <a:latin typeface="Calibri" pitchFamily="34" charset="0"/>
            </a:rPr>
            <a:t>&lt; </a:t>
          </a:r>
          <a:r>
            <a:rPr lang="es-ES" sz="1200" b="1" i="1">
              <a:solidFill>
                <a:schemeClr val="tx1"/>
              </a:solidFill>
              <a:latin typeface="Calibri" pitchFamily="34" charset="0"/>
            </a:rPr>
            <a:t>back</a:t>
          </a:r>
        </a:p>
      </xdr:txBody>
    </xdr:sp>
    <xdr:clientData/>
  </xdr:twoCellAnchor>
  <xdr:twoCellAnchor>
    <xdr:from>
      <xdr:col>2</xdr:col>
      <xdr:colOff>751345</xdr:colOff>
      <xdr:row>1</xdr:row>
      <xdr:rowOff>31749</xdr:rowOff>
    </xdr:from>
    <xdr:to>
      <xdr:col>4</xdr:col>
      <xdr:colOff>482528</xdr:colOff>
      <xdr:row>2</xdr:row>
      <xdr:rowOff>121454</xdr:rowOff>
    </xdr:to>
    <xdr:sp macro="" textlink="">
      <xdr:nvSpPr>
        <xdr:cNvPr id="17" name="Text Box 6">
          <a:hlinkClick xmlns:r="http://schemas.openxmlformats.org/officeDocument/2006/relationships" r:id="rId3"/>
        </xdr:cNvPr>
        <xdr:cNvSpPr txBox="1">
          <a:spLocks noChangeArrowheads="1"/>
        </xdr:cNvSpPr>
      </xdr:nvSpPr>
      <xdr:spPr bwMode="auto">
        <a:xfrm>
          <a:off x="2275345" y="31749"/>
          <a:ext cx="1255183" cy="280205"/>
        </a:xfrm>
        <a:prstGeom prst="rect">
          <a:avLst/>
        </a:prstGeom>
        <a:noFill/>
        <a:ln w="9525">
          <a:noFill/>
          <a:miter lim="800000"/>
          <a:headEnd/>
          <a:tailEnd/>
        </a:ln>
      </xdr:spPr>
      <xdr:txBody>
        <a:bodyPr wrap="square">
          <a:spAutoFit/>
        </a:bodyPr>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spcBef>
              <a:spcPct val="50000"/>
            </a:spcBef>
          </a:pPr>
          <a:r>
            <a:rPr lang="es-ES" sz="1200" b="1">
              <a:solidFill>
                <a:schemeClr val="bg1"/>
              </a:solidFill>
              <a:latin typeface="Calibri" pitchFamily="34" charset="0"/>
            </a:rPr>
            <a:t>Profitability</a:t>
          </a:r>
        </a:p>
      </xdr:txBody>
    </xdr:sp>
    <xdr:clientData/>
  </xdr:twoCellAnchor>
  <xdr:twoCellAnchor>
    <xdr:from>
      <xdr:col>4</xdr:col>
      <xdr:colOff>687916</xdr:colOff>
      <xdr:row>1</xdr:row>
      <xdr:rowOff>42333</xdr:rowOff>
    </xdr:from>
    <xdr:to>
      <xdr:col>5</xdr:col>
      <xdr:colOff>817076</xdr:colOff>
      <xdr:row>2</xdr:row>
      <xdr:rowOff>132038</xdr:rowOff>
    </xdr:to>
    <xdr:sp macro="" textlink="">
      <xdr:nvSpPr>
        <xdr:cNvPr id="19" name="Text Box 6">
          <a:hlinkClick xmlns:r="http://schemas.openxmlformats.org/officeDocument/2006/relationships" r:id="rId4"/>
        </xdr:cNvPr>
        <xdr:cNvSpPr txBox="1">
          <a:spLocks noChangeArrowheads="1"/>
        </xdr:cNvSpPr>
      </xdr:nvSpPr>
      <xdr:spPr bwMode="auto">
        <a:xfrm>
          <a:off x="3735916" y="42333"/>
          <a:ext cx="1303910" cy="280205"/>
        </a:xfrm>
        <a:prstGeom prst="rect">
          <a:avLst/>
        </a:prstGeom>
        <a:noFill/>
        <a:ln w="9525">
          <a:noFill/>
          <a:miter lim="800000"/>
          <a:headEnd/>
          <a:tailEnd/>
        </a:ln>
      </xdr:spPr>
      <xdr:txBody>
        <a:bodyPr wrap="square">
          <a:spAutoFit/>
        </a:bodyPr>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spcBef>
              <a:spcPct val="50000"/>
            </a:spcBef>
          </a:pPr>
          <a:r>
            <a:rPr lang="es-ES" sz="1200" b="1">
              <a:solidFill>
                <a:schemeClr val="bg1"/>
              </a:solidFill>
              <a:latin typeface="Calibri" pitchFamily="34" charset="0"/>
            </a:rPr>
            <a:t>Capital&amp;Liquidity</a:t>
          </a:r>
        </a:p>
      </xdr:txBody>
    </xdr:sp>
    <xdr:clientData/>
  </xdr:twoCellAnchor>
  <xdr:twoCellAnchor>
    <xdr:from>
      <xdr:col>5</xdr:col>
      <xdr:colOff>1047732</xdr:colOff>
      <xdr:row>1</xdr:row>
      <xdr:rowOff>42349</xdr:rowOff>
    </xdr:from>
    <xdr:to>
      <xdr:col>7</xdr:col>
      <xdr:colOff>368369</xdr:colOff>
      <xdr:row>2</xdr:row>
      <xdr:rowOff>132054</xdr:rowOff>
    </xdr:to>
    <xdr:sp macro="" textlink="">
      <xdr:nvSpPr>
        <xdr:cNvPr id="20" name="Text Box 6">
          <a:hlinkClick xmlns:r="http://schemas.openxmlformats.org/officeDocument/2006/relationships" r:id="rId5"/>
        </xdr:cNvPr>
        <xdr:cNvSpPr txBox="1">
          <a:spLocks noChangeArrowheads="1"/>
        </xdr:cNvSpPr>
      </xdr:nvSpPr>
      <xdr:spPr bwMode="auto">
        <a:xfrm>
          <a:off x="5270482" y="42349"/>
          <a:ext cx="1257387" cy="280205"/>
        </a:xfrm>
        <a:prstGeom prst="rect">
          <a:avLst/>
        </a:prstGeom>
        <a:noFill/>
        <a:ln w="9525">
          <a:noFill/>
          <a:miter lim="800000"/>
          <a:headEnd/>
          <a:tailEnd/>
        </a:ln>
      </xdr:spPr>
      <xdr:txBody>
        <a:bodyPr wrap="square">
          <a:spAutoFit/>
        </a:bodyPr>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spcBef>
              <a:spcPct val="50000"/>
            </a:spcBef>
          </a:pPr>
          <a:r>
            <a:rPr lang="es-ES" sz="1200" b="1">
              <a:solidFill>
                <a:schemeClr val="bg1"/>
              </a:solidFill>
              <a:latin typeface="Calibri" pitchFamily="34" charset="0"/>
            </a:rPr>
            <a:t>Other figures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4</xdr:row>
      <xdr:rowOff>42338</xdr:rowOff>
    </xdr:from>
    <xdr:to>
      <xdr:col>1</xdr:col>
      <xdr:colOff>370609</xdr:colOff>
      <xdr:row>7</xdr:row>
      <xdr:rowOff>61238</xdr:rowOff>
    </xdr:to>
    <xdr:pic>
      <xdr:nvPicPr>
        <xdr:cNvPr id="2" name="1 Imagen"/>
        <xdr:cNvPicPr>
          <a:picLocks noChangeAspect="1"/>
        </xdr:cNvPicPr>
      </xdr:nvPicPr>
      <xdr:blipFill>
        <a:blip xmlns:r="http://schemas.openxmlformats.org/officeDocument/2006/relationships" r:embed="rId1" cstate="print"/>
        <a:srcRect r="55385"/>
        <a:stretch>
          <a:fillRect/>
        </a:stretch>
      </xdr:blipFill>
      <xdr:spPr bwMode="auto">
        <a:xfrm>
          <a:off x="762000" y="804338"/>
          <a:ext cx="370609" cy="590400"/>
        </a:xfrm>
        <a:prstGeom prst="rect">
          <a:avLst/>
        </a:prstGeom>
        <a:noFill/>
        <a:ln w="9525">
          <a:noFill/>
          <a:miter lim="800000"/>
          <a:headEnd/>
          <a:tailEnd/>
        </a:ln>
      </xdr:spPr>
    </xdr:pic>
    <xdr:clientData/>
  </xdr:twoCellAnchor>
  <xdr:twoCellAnchor editAs="absolute">
    <xdr:from>
      <xdr:col>0</xdr:col>
      <xdr:colOff>755650</xdr:colOff>
      <xdr:row>1</xdr:row>
      <xdr:rowOff>67693</xdr:rowOff>
    </xdr:from>
    <xdr:to>
      <xdr:col>2</xdr:col>
      <xdr:colOff>455650</xdr:colOff>
      <xdr:row>2</xdr:row>
      <xdr:rowOff>93193</xdr:rowOff>
    </xdr:to>
    <xdr:sp macro="" textlink="">
      <xdr:nvSpPr>
        <xdr:cNvPr id="3" name="67 Rectángulo redondeado"/>
        <xdr:cNvSpPr/>
      </xdr:nvSpPr>
      <xdr:spPr bwMode="auto">
        <a:xfrm>
          <a:off x="755650" y="258193"/>
          <a:ext cx="1224000" cy="216000"/>
        </a:xfrm>
        <a:prstGeom prst="roundRect">
          <a:avLst>
            <a:gd name="adj" fmla="val 50000"/>
          </a:avLst>
        </a:prstGeom>
        <a:solidFill>
          <a:schemeClr val="bg1">
            <a:lumMod val="85000"/>
          </a:schemeClr>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s-E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es-ES"/>
        </a:p>
      </xdr:txBody>
    </xdr:sp>
    <xdr:clientData/>
  </xdr:twoCellAnchor>
  <xdr:twoCellAnchor editAs="absolute">
    <xdr:from>
      <xdr:col>2</xdr:col>
      <xdr:colOff>759840</xdr:colOff>
      <xdr:row>1</xdr:row>
      <xdr:rowOff>61348</xdr:rowOff>
    </xdr:from>
    <xdr:to>
      <xdr:col>4</xdr:col>
      <xdr:colOff>459840</xdr:colOff>
      <xdr:row>2</xdr:row>
      <xdr:rowOff>86848</xdr:rowOff>
    </xdr:to>
    <xdr:sp macro="" textlink="">
      <xdr:nvSpPr>
        <xdr:cNvPr id="4" name="67 Rectángulo redondeado"/>
        <xdr:cNvSpPr/>
      </xdr:nvSpPr>
      <xdr:spPr bwMode="auto">
        <a:xfrm>
          <a:off x="2283840" y="251848"/>
          <a:ext cx="1224000" cy="216000"/>
        </a:xfrm>
        <a:prstGeom prst="roundRect">
          <a:avLst>
            <a:gd name="adj" fmla="val 5000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s-E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es-ES"/>
        </a:p>
      </xdr:txBody>
    </xdr:sp>
    <xdr:clientData/>
  </xdr:twoCellAnchor>
  <xdr:twoCellAnchor editAs="absolute">
    <xdr:from>
      <xdr:col>4</xdr:col>
      <xdr:colOff>732281</xdr:colOff>
      <xdr:row>1</xdr:row>
      <xdr:rowOff>65586</xdr:rowOff>
    </xdr:from>
    <xdr:to>
      <xdr:col>5</xdr:col>
      <xdr:colOff>781531</xdr:colOff>
      <xdr:row>2</xdr:row>
      <xdr:rowOff>91086</xdr:rowOff>
    </xdr:to>
    <xdr:sp macro="" textlink="">
      <xdr:nvSpPr>
        <xdr:cNvPr id="5" name="67 Rectángulo redondeado"/>
        <xdr:cNvSpPr/>
      </xdr:nvSpPr>
      <xdr:spPr bwMode="auto">
        <a:xfrm>
          <a:off x="3780281" y="256086"/>
          <a:ext cx="1220825" cy="216000"/>
        </a:xfrm>
        <a:prstGeom prst="roundRect">
          <a:avLst>
            <a:gd name="adj" fmla="val 5000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s-E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es-ES"/>
        </a:p>
      </xdr:txBody>
    </xdr:sp>
    <xdr:clientData/>
  </xdr:twoCellAnchor>
  <xdr:twoCellAnchor editAs="absolute">
    <xdr:from>
      <xdr:col>5</xdr:col>
      <xdr:colOff>1064555</xdr:colOff>
      <xdr:row>1</xdr:row>
      <xdr:rowOff>69824</xdr:rowOff>
    </xdr:from>
    <xdr:to>
      <xdr:col>7</xdr:col>
      <xdr:colOff>351805</xdr:colOff>
      <xdr:row>2</xdr:row>
      <xdr:rowOff>95324</xdr:rowOff>
    </xdr:to>
    <xdr:sp macro="" textlink="">
      <xdr:nvSpPr>
        <xdr:cNvPr id="6" name="67 Rectángulo redondeado"/>
        <xdr:cNvSpPr/>
      </xdr:nvSpPr>
      <xdr:spPr bwMode="auto">
        <a:xfrm>
          <a:off x="5284130" y="260324"/>
          <a:ext cx="1220825" cy="216000"/>
        </a:xfrm>
        <a:prstGeom prst="roundRect">
          <a:avLst>
            <a:gd name="adj" fmla="val 5000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s-E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es-ES"/>
        </a:p>
      </xdr:txBody>
    </xdr:sp>
    <xdr:clientData/>
  </xdr:twoCellAnchor>
  <xdr:twoCellAnchor>
    <xdr:from>
      <xdr:col>0</xdr:col>
      <xdr:colOff>734486</xdr:colOff>
      <xdr:row>1</xdr:row>
      <xdr:rowOff>42332</xdr:rowOff>
    </xdr:from>
    <xdr:to>
      <xdr:col>2</xdr:col>
      <xdr:colOff>469903</xdr:colOff>
      <xdr:row>2</xdr:row>
      <xdr:rowOff>132037</xdr:rowOff>
    </xdr:to>
    <xdr:sp macro="" textlink="">
      <xdr:nvSpPr>
        <xdr:cNvPr id="7" name="Text Box 6">
          <a:hlinkClick xmlns:r="http://schemas.openxmlformats.org/officeDocument/2006/relationships" r:id="rId2"/>
        </xdr:cNvPr>
        <xdr:cNvSpPr txBox="1">
          <a:spLocks noChangeArrowheads="1"/>
        </xdr:cNvSpPr>
      </xdr:nvSpPr>
      <xdr:spPr bwMode="auto">
        <a:xfrm>
          <a:off x="734486" y="232832"/>
          <a:ext cx="1259417" cy="280205"/>
        </a:xfrm>
        <a:prstGeom prst="rect">
          <a:avLst/>
        </a:prstGeom>
        <a:noFill/>
        <a:ln w="9525">
          <a:noFill/>
          <a:miter lim="800000"/>
          <a:headEnd/>
          <a:tailEnd/>
        </a:ln>
      </xdr:spPr>
      <xdr:txBody>
        <a:bodyPr wrap="square">
          <a:spAutoFit/>
        </a:bodyPr>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spcBef>
              <a:spcPct val="50000"/>
            </a:spcBef>
          </a:pPr>
          <a:r>
            <a:rPr lang="es-ES" sz="1200" b="1">
              <a:solidFill>
                <a:schemeClr val="tx1"/>
              </a:solidFill>
              <a:latin typeface="Calibri" pitchFamily="34" charset="0"/>
            </a:rPr>
            <a:t>&lt; </a:t>
          </a:r>
          <a:r>
            <a:rPr lang="es-ES" sz="1200" b="1" i="1">
              <a:solidFill>
                <a:schemeClr val="tx1"/>
              </a:solidFill>
              <a:latin typeface="Calibri" pitchFamily="34" charset="0"/>
            </a:rPr>
            <a:t>back</a:t>
          </a:r>
          <a:endParaRPr lang="es-ES" sz="1200" b="1">
            <a:solidFill>
              <a:schemeClr val="tx1"/>
            </a:solidFill>
            <a:latin typeface="Calibri" pitchFamily="34" charset="0"/>
          </a:endParaRPr>
        </a:p>
      </xdr:txBody>
    </xdr:sp>
    <xdr:clientData/>
  </xdr:twoCellAnchor>
  <xdr:twoCellAnchor>
    <xdr:from>
      <xdr:col>2</xdr:col>
      <xdr:colOff>751345</xdr:colOff>
      <xdr:row>1</xdr:row>
      <xdr:rowOff>31749</xdr:rowOff>
    </xdr:from>
    <xdr:to>
      <xdr:col>4</xdr:col>
      <xdr:colOff>482528</xdr:colOff>
      <xdr:row>2</xdr:row>
      <xdr:rowOff>121454</xdr:rowOff>
    </xdr:to>
    <xdr:sp macro="" textlink="">
      <xdr:nvSpPr>
        <xdr:cNvPr id="8" name="Text Box 6">
          <a:hlinkClick xmlns:r="http://schemas.openxmlformats.org/officeDocument/2006/relationships" r:id="rId3"/>
        </xdr:cNvPr>
        <xdr:cNvSpPr txBox="1">
          <a:spLocks noChangeArrowheads="1"/>
        </xdr:cNvSpPr>
      </xdr:nvSpPr>
      <xdr:spPr bwMode="auto">
        <a:xfrm>
          <a:off x="2275345" y="222249"/>
          <a:ext cx="1255183" cy="280205"/>
        </a:xfrm>
        <a:prstGeom prst="rect">
          <a:avLst/>
        </a:prstGeom>
        <a:noFill/>
        <a:ln w="9525">
          <a:noFill/>
          <a:miter lim="800000"/>
          <a:headEnd/>
          <a:tailEnd/>
        </a:ln>
      </xdr:spPr>
      <xdr:txBody>
        <a:bodyPr wrap="square">
          <a:spAutoFit/>
        </a:bodyPr>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spcBef>
              <a:spcPct val="50000"/>
            </a:spcBef>
          </a:pPr>
          <a:r>
            <a:rPr lang="es-ES" sz="1200" b="1">
              <a:solidFill>
                <a:schemeClr val="bg1"/>
              </a:solidFill>
              <a:latin typeface="Calibri" pitchFamily="34" charset="0"/>
            </a:rPr>
            <a:t>Balance sheet</a:t>
          </a:r>
          <a:r>
            <a:rPr lang="es-ES" sz="1200" b="1" baseline="0">
              <a:solidFill>
                <a:schemeClr val="bg1"/>
              </a:solidFill>
              <a:latin typeface="Calibri" pitchFamily="34" charset="0"/>
            </a:rPr>
            <a:t> </a:t>
          </a:r>
          <a:endParaRPr lang="es-ES" sz="1200" b="1">
            <a:solidFill>
              <a:schemeClr val="bg1"/>
            </a:solidFill>
            <a:latin typeface="Calibri" pitchFamily="34" charset="0"/>
          </a:endParaRPr>
        </a:p>
      </xdr:txBody>
    </xdr:sp>
    <xdr:clientData/>
  </xdr:twoCellAnchor>
  <xdr:twoCellAnchor>
    <xdr:from>
      <xdr:col>4</xdr:col>
      <xdr:colOff>687916</xdr:colOff>
      <xdr:row>1</xdr:row>
      <xdr:rowOff>42333</xdr:rowOff>
    </xdr:from>
    <xdr:to>
      <xdr:col>5</xdr:col>
      <xdr:colOff>817076</xdr:colOff>
      <xdr:row>2</xdr:row>
      <xdr:rowOff>132038</xdr:rowOff>
    </xdr:to>
    <xdr:sp macro="" textlink="">
      <xdr:nvSpPr>
        <xdr:cNvPr id="9" name="Text Box 6">
          <a:hlinkClick xmlns:r="http://schemas.openxmlformats.org/officeDocument/2006/relationships" r:id="rId4"/>
        </xdr:cNvPr>
        <xdr:cNvSpPr txBox="1">
          <a:spLocks noChangeArrowheads="1"/>
        </xdr:cNvSpPr>
      </xdr:nvSpPr>
      <xdr:spPr bwMode="auto">
        <a:xfrm>
          <a:off x="3735916" y="232833"/>
          <a:ext cx="1300735" cy="280205"/>
        </a:xfrm>
        <a:prstGeom prst="rect">
          <a:avLst/>
        </a:prstGeom>
        <a:noFill/>
        <a:ln w="9525">
          <a:noFill/>
          <a:miter lim="800000"/>
          <a:headEnd/>
          <a:tailEnd/>
        </a:ln>
      </xdr:spPr>
      <xdr:txBody>
        <a:bodyPr wrap="square">
          <a:spAutoFit/>
        </a:bodyPr>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spcBef>
              <a:spcPct val="50000"/>
            </a:spcBef>
          </a:pPr>
          <a:r>
            <a:rPr lang="es-ES" sz="1200" b="1">
              <a:solidFill>
                <a:schemeClr val="bg1"/>
              </a:solidFill>
              <a:latin typeface="Calibri" pitchFamily="34" charset="0"/>
            </a:rPr>
            <a:t>Capital&amp;Liquidity</a:t>
          </a:r>
        </a:p>
      </xdr:txBody>
    </xdr:sp>
    <xdr:clientData/>
  </xdr:twoCellAnchor>
  <xdr:twoCellAnchor>
    <xdr:from>
      <xdr:col>5</xdr:col>
      <xdr:colOff>1047732</xdr:colOff>
      <xdr:row>1</xdr:row>
      <xdr:rowOff>42349</xdr:rowOff>
    </xdr:from>
    <xdr:to>
      <xdr:col>7</xdr:col>
      <xdr:colOff>368369</xdr:colOff>
      <xdr:row>2</xdr:row>
      <xdr:rowOff>132054</xdr:rowOff>
    </xdr:to>
    <xdr:sp macro="" textlink="">
      <xdr:nvSpPr>
        <xdr:cNvPr id="10" name="Text Box 6">
          <a:hlinkClick xmlns:r="http://schemas.openxmlformats.org/officeDocument/2006/relationships" r:id="rId5"/>
        </xdr:cNvPr>
        <xdr:cNvSpPr txBox="1">
          <a:spLocks noChangeArrowheads="1"/>
        </xdr:cNvSpPr>
      </xdr:nvSpPr>
      <xdr:spPr bwMode="auto">
        <a:xfrm>
          <a:off x="5267307" y="232849"/>
          <a:ext cx="1254212" cy="280205"/>
        </a:xfrm>
        <a:prstGeom prst="rect">
          <a:avLst/>
        </a:prstGeom>
        <a:noFill/>
        <a:ln w="9525">
          <a:noFill/>
          <a:miter lim="800000"/>
          <a:headEnd/>
          <a:tailEnd/>
        </a:ln>
      </xdr:spPr>
      <xdr:txBody>
        <a:bodyPr wrap="square">
          <a:spAutoFit/>
        </a:bodyPr>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spcBef>
              <a:spcPct val="50000"/>
            </a:spcBef>
          </a:pPr>
          <a:r>
            <a:rPr lang="es-ES" sz="1200" b="1">
              <a:solidFill>
                <a:schemeClr val="bg1"/>
              </a:solidFill>
              <a:latin typeface="Calibri" pitchFamily="34" charset="0"/>
            </a:rPr>
            <a:t>Other</a:t>
          </a:r>
          <a:r>
            <a:rPr lang="es-ES" sz="1200" b="1" baseline="0">
              <a:solidFill>
                <a:schemeClr val="bg1"/>
              </a:solidFill>
              <a:latin typeface="Calibri" pitchFamily="34" charset="0"/>
            </a:rPr>
            <a:t> figures</a:t>
          </a:r>
          <a:endParaRPr lang="es-ES" sz="1200" b="1">
            <a:solidFill>
              <a:schemeClr val="bg1"/>
            </a:solidFill>
            <a:latin typeface="Calibri"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4</xdr:row>
      <xdr:rowOff>42338</xdr:rowOff>
    </xdr:from>
    <xdr:to>
      <xdr:col>1</xdr:col>
      <xdr:colOff>370609</xdr:colOff>
      <xdr:row>7</xdr:row>
      <xdr:rowOff>61238</xdr:rowOff>
    </xdr:to>
    <xdr:pic>
      <xdr:nvPicPr>
        <xdr:cNvPr id="2" name="1 Imagen"/>
        <xdr:cNvPicPr>
          <a:picLocks noChangeAspect="1"/>
        </xdr:cNvPicPr>
      </xdr:nvPicPr>
      <xdr:blipFill>
        <a:blip xmlns:r="http://schemas.openxmlformats.org/officeDocument/2006/relationships" r:embed="rId1" cstate="print"/>
        <a:srcRect r="55385"/>
        <a:stretch>
          <a:fillRect/>
        </a:stretch>
      </xdr:blipFill>
      <xdr:spPr bwMode="auto">
        <a:xfrm>
          <a:off x="762000" y="804338"/>
          <a:ext cx="370609" cy="590400"/>
        </a:xfrm>
        <a:prstGeom prst="rect">
          <a:avLst/>
        </a:prstGeom>
        <a:noFill/>
        <a:ln w="9525">
          <a:noFill/>
          <a:miter lim="800000"/>
          <a:headEnd/>
          <a:tailEnd/>
        </a:ln>
      </xdr:spPr>
    </xdr:pic>
    <xdr:clientData/>
  </xdr:twoCellAnchor>
  <xdr:twoCellAnchor editAs="absolute">
    <xdr:from>
      <xdr:col>0</xdr:col>
      <xdr:colOff>755650</xdr:colOff>
      <xdr:row>1</xdr:row>
      <xdr:rowOff>67693</xdr:rowOff>
    </xdr:from>
    <xdr:to>
      <xdr:col>2</xdr:col>
      <xdr:colOff>455650</xdr:colOff>
      <xdr:row>2</xdr:row>
      <xdr:rowOff>93193</xdr:rowOff>
    </xdr:to>
    <xdr:sp macro="" textlink="">
      <xdr:nvSpPr>
        <xdr:cNvPr id="3" name="67 Rectángulo redondeado"/>
        <xdr:cNvSpPr/>
      </xdr:nvSpPr>
      <xdr:spPr bwMode="auto">
        <a:xfrm>
          <a:off x="755650" y="258193"/>
          <a:ext cx="1224000" cy="216000"/>
        </a:xfrm>
        <a:prstGeom prst="roundRect">
          <a:avLst>
            <a:gd name="adj" fmla="val 50000"/>
          </a:avLst>
        </a:prstGeom>
        <a:solidFill>
          <a:schemeClr val="bg1">
            <a:lumMod val="85000"/>
          </a:schemeClr>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s-E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es-ES"/>
        </a:p>
      </xdr:txBody>
    </xdr:sp>
    <xdr:clientData/>
  </xdr:twoCellAnchor>
  <xdr:twoCellAnchor editAs="absolute">
    <xdr:from>
      <xdr:col>2</xdr:col>
      <xdr:colOff>759840</xdr:colOff>
      <xdr:row>1</xdr:row>
      <xdr:rowOff>61348</xdr:rowOff>
    </xdr:from>
    <xdr:to>
      <xdr:col>4</xdr:col>
      <xdr:colOff>459840</xdr:colOff>
      <xdr:row>2</xdr:row>
      <xdr:rowOff>86848</xdr:rowOff>
    </xdr:to>
    <xdr:sp macro="" textlink="">
      <xdr:nvSpPr>
        <xdr:cNvPr id="4" name="67 Rectángulo redondeado"/>
        <xdr:cNvSpPr/>
      </xdr:nvSpPr>
      <xdr:spPr bwMode="auto">
        <a:xfrm>
          <a:off x="2283840" y="251848"/>
          <a:ext cx="1224000" cy="216000"/>
        </a:xfrm>
        <a:prstGeom prst="roundRect">
          <a:avLst>
            <a:gd name="adj" fmla="val 5000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s-E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es-ES"/>
        </a:p>
      </xdr:txBody>
    </xdr:sp>
    <xdr:clientData/>
  </xdr:twoCellAnchor>
  <xdr:twoCellAnchor editAs="absolute">
    <xdr:from>
      <xdr:col>4</xdr:col>
      <xdr:colOff>732281</xdr:colOff>
      <xdr:row>1</xdr:row>
      <xdr:rowOff>65586</xdr:rowOff>
    </xdr:from>
    <xdr:to>
      <xdr:col>5</xdr:col>
      <xdr:colOff>781531</xdr:colOff>
      <xdr:row>2</xdr:row>
      <xdr:rowOff>91086</xdr:rowOff>
    </xdr:to>
    <xdr:sp macro="" textlink="">
      <xdr:nvSpPr>
        <xdr:cNvPr id="5" name="67 Rectángulo redondeado"/>
        <xdr:cNvSpPr/>
      </xdr:nvSpPr>
      <xdr:spPr bwMode="auto">
        <a:xfrm>
          <a:off x="3780281" y="256086"/>
          <a:ext cx="1220825" cy="216000"/>
        </a:xfrm>
        <a:prstGeom prst="roundRect">
          <a:avLst>
            <a:gd name="adj" fmla="val 5000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s-E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es-ES"/>
        </a:p>
      </xdr:txBody>
    </xdr:sp>
    <xdr:clientData/>
  </xdr:twoCellAnchor>
  <xdr:twoCellAnchor editAs="absolute">
    <xdr:from>
      <xdr:col>5</xdr:col>
      <xdr:colOff>1064555</xdr:colOff>
      <xdr:row>1</xdr:row>
      <xdr:rowOff>69824</xdr:rowOff>
    </xdr:from>
    <xdr:to>
      <xdr:col>7</xdr:col>
      <xdr:colOff>351805</xdr:colOff>
      <xdr:row>2</xdr:row>
      <xdr:rowOff>95324</xdr:rowOff>
    </xdr:to>
    <xdr:sp macro="" textlink="">
      <xdr:nvSpPr>
        <xdr:cNvPr id="6" name="67 Rectángulo redondeado"/>
        <xdr:cNvSpPr/>
      </xdr:nvSpPr>
      <xdr:spPr bwMode="auto">
        <a:xfrm>
          <a:off x="5284130" y="260324"/>
          <a:ext cx="1220825" cy="216000"/>
        </a:xfrm>
        <a:prstGeom prst="roundRect">
          <a:avLst>
            <a:gd name="adj" fmla="val 5000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s-E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es-ES"/>
        </a:p>
      </xdr:txBody>
    </xdr:sp>
    <xdr:clientData/>
  </xdr:twoCellAnchor>
  <xdr:twoCellAnchor>
    <xdr:from>
      <xdr:col>0</xdr:col>
      <xdr:colOff>734486</xdr:colOff>
      <xdr:row>1</xdr:row>
      <xdr:rowOff>42332</xdr:rowOff>
    </xdr:from>
    <xdr:to>
      <xdr:col>2</xdr:col>
      <xdr:colOff>469903</xdr:colOff>
      <xdr:row>2</xdr:row>
      <xdr:rowOff>132037</xdr:rowOff>
    </xdr:to>
    <xdr:sp macro="" textlink="">
      <xdr:nvSpPr>
        <xdr:cNvPr id="7" name="Text Box 6">
          <a:hlinkClick xmlns:r="http://schemas.openxmlformats.org/officeDocument/2006/relationships" r:id="rId2"/>
        </xdr:cNvPr>
        <xdr:cNvSpPr txBox="1">
          <a:spLocks noChangeArrowheads="1"/>
        </xdr:cNvSpPr>
      </xdr:nvSpPr>
      <xdr:spPr bwMode="auto">
        <a:xfrm>
          <a:off x="734486" y="232832"/>
          <a:ext cx="1259417" cy="280205"/>
        </a:xfrm>
        <a:prstGeom prst="rect">
          <a:avLst/>
        </a:prstGeom>
        <a:noFill/>
        <a:ln w="9525">
          <a:noFill/>
          <a:miter lim="800000"/>
          <a:headEnd/>
          <a:tailEnd/>
        </a:ln>
      </xdr:spPr>
      <xdr:txBody>
        <a:bodyPr wrap="square">
          <a:spAutoFit/>
        </a:bodyPr>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spcBef>
              <a:spcPct val="50000"/>
            </a:spcBef>
          </a:pPr>
          <a:r>
            <a:rPr lang="es-ES" sz="1200" b="1">
              <a:solidFill>
                <a:schemeClr val="tx1"/>
              </a:solidFill>
              <a:latin typeface="Calibri" pitchFamily="34" charset="0"/>
            </a:rPr>
            <a:t>&lt; </a:t>
          </a:r>
          <a:r>
            <a:rPr lang="es-ES" sz="1200" b="1" i="1">
              <a:solidFill>
                <a:schemeClr val="tx1"/>
              </a:solidFill>
              <a:latin typeface="Calibri" pitchFamily="34" charset="0"/>
            </a:rPr>
            <a:t>back</a:t>
          </a:r>
          <a:endParaRPr lang="es-ES" sz="1200" b="1">
            <a:solidFill>
              <a:schemeClr val="tx1"/>
            </a:solidFill>
            <a:latin typeface="Calibri" pitchFamily="34" charset="0"/>
          </a:endParaRPr>
        </a:p>
      </xdr:txBody>
    </xdr:sp>
    <xdr:clientData/>
  </xdr:twoCellAnchor>
  <xdr:twoCellAnchor>
    <xdr:from>
      <xdr:col>2</xdr:col>
      <xdr:colOff>751345</xdr:colOff>
      <xdr:row>1</xdr:row>
      <xdr:rowOff>31749</xdr:rowOff>
    </xdr:from>
    <xdr:to>
      <xdr:col>4</xdr:col>
      <xdr:colOff>482528</xdr:colOff>
      <xdr:row>2</xdr:row>
      <xdr:rowOff>121454</xdr:rowOff>
    </xdr:to>
    <xdr:sp macro="" textlink="">
      <xdr:nvSpPr>
        <xdr:cNvPr id="8" name="Text Box 6">
          <a:hlinkClick xmlns:r="http://schemas.openxmlformats.org/officeDocument/2006/relationships" r:id="rId3"/>
        </xdr:cNvPr>
        <xdr:cNvSpPr txBox="1">
          <a:spLocks noChangeArrowheads="1"/>
        </xdr:cNvSpPr>
      </xdr:nvSpPr>
      <xdr:spPr bwMode="auto">
        <a:xfrm>
          <a:off x="2275345" y="222249"/>
          <a:ext cx="1255183" cy="280205"/>
        </a:xfrm>
        <a:prstGeom prst="rect">
          <a:avLst/>
        </a:prstGeom>
        <a:noFill/>
        <a:ln w="9525">
          <a:noFill/>
          <a:miter lim="800000"/>
          <a:headEnd/>
          <a:tailEnd/>
        </a:ln>
      </xdr:spPr>
      <xdr:txBody>
        <a:bodyPr wrap="square">
          <a:spAutoFit/>
        </a:bodyPr>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spcBef>
              <a:spcPct val="50000"/>
            </a:spcBef>
          </a:pPr>
          <a:r>
            <a:rPr lang="es-ES" sz="1200" b="1">
              <a:solidFill>
                <a:schemeClr val="bg1"/>
              </a:solidFill>
              <a:latin typeface="Calibri" pitchFamily="34" charset="0"/>
            </a:rPr>
            <a:t>Balance sheet</a:t>
          </a:r>
        </a:p>
      </xdr:txBody>
    </xdr:sp>
    <xdr:clientData/>
  </xdr:twoCellAnchor>
  <xdr:twoCellAnchor>
    <xdr:from>
      <xdr:col>4</xdr:col>
      <xdr:colOff>687916</xdr:colOff>
      <xdr:row>1</xdr:row>
      <xdr:rowOff>42333</xdr:rowOff>
    </xdr:from>
    <xdr:to>
      <xdr:col>5</xdr:col>
      <xdr:colOff>817076</xdr:colOff>
      <xdr:row>2</xdr:row>
      <xdr:rowOff>132038</xdr:rowOff>
    </xdr:to>
    <xdr:sp macro="" textlink="">
      <xdr:nvSpPr>
        <xdr:cNvPr id="9" name="Text Box 6">
          <a:hlinkClick xmlns:r="http://schemas.openxmlformats.org/officeDocument/2006/relationships" r:id="rId4"/>
        </xdr:cNvPr>
        <xdr:cNvSpPr txBox="1">
          <a:spLocks noChangeArrowheads="1"/>
        </xdr:cNvSpPr>
      </xdr:nvSpPr>
      <xdr:spPr bwMode="auto">
        <a:xfrm>
          <a:off x="3735916" y="232833"/>
          <a:ext cx="1300735" cy="280205"/>
        </a:xfrm>
        <a:prstGeom prst="rect">
          <a:avLst/>
        </a:prstGeom>
        <a:noFill/>
        <a:ln w="9525">
          <a:noFill/>
          <a:miter lim="800000"/>
          <a:headEnd/>
          <a:tailEnd/>
        </a:ln>
      </xdr:spPr>
      <xdr:txBody>
        <a:bodyPr wrap="square">
          <a:spAutoFit/>
        </a:bodyPr>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spcBef>
              <a:spcPct val="50000"/>
            </a:spcBef>
          </a:pPr>
          <a:r>
            <a:rPr lang="es-ES" sz="1200" b="1">
              <a:solidFill>
                <a:schemeClr val="bg1"/>
              </a:solidFill>
              <a:latin typeface="Calibri" pitchFamily="34" charset="0"/>
            </a:rPr>
            <a:t>Profitability</a:t>
          </a:r>
        </a:p>
      </xdr:txBody>
    </xdr:sp>
    <xdr:clientData/>
  </xdr:twoCellAnchor>
  <xdr:twoCellAnchor>
    <xdr:from>
      <xdr:col>5</xdr:col>
      <xdr:colOff>1047732</xdr:colOff>
      <xdr:row>1</xdr:row>
      <xdr:rowOff>42349</xdr:rowOff>
    </xdr:from>
    <xdr:to>
      <xdr:col>7</xdr:col>
      <xdr:colOff>368369</xdr:colOff>
      <xdr:row>2</xdr:row>
      <xdr:rowOff>132054</xdr:rowOff>
    </xdr:to>
    <xdr:sp macro="" textlink="">
      <xdr:nvSpPr>
        <xdr:cNvPr id="10" name="Text Box 6">
          <a:hlinkClick xmlns:r="http://schemas.openxmlformats.org/officeDocument/2006/relationships" r:id="rId5"/>
        </xdr:cNvPr>
        <xdr:cNvSpPr txBox="1">
          <a:spLocks noChangeArrowheads="1"/>
        </xdr:cNvSpPr>
      </xdr:nvSpPr>
      <xdr:spPr bwMode="auto">
        <a:xfrm>
          <a:off x="5267307" y="232849"/>
          <a:ext cx="1254212" cy="280205"/>
        </a:xfrm>
        <a:prstGeom prst="rect">
          <a:avLst/>
        </a:prstGeom>
        <a:noFill/>
        <a:ln w="9525">
          <a:noFill/>
          <a:miter lim="800000"/>
          <a:headEnd/>
          <a:tailEnd/>
        </a:ln>
      </xdr:spPr>
      <xdr:txBody>
        <a:bodyPr wrap="square">
          <a:spAutoFit/>
        </a:bodyPr>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spcBef>
              <a:spcPct val="50000"/>
            </a:spcBef>
          </a:pPr>
          <a:r>
            <a:rPr lang="es-ES" sz="1200" b="1">
              <a:solidFill>
                <a:schemeClr val="bg1"/>
              </a:solidFill>
              <a:latin typeface="Calibri" pitchFamily="34" charset="0"/>
            </a:rPr>
            <a:t>Other</a:t>
          </a:r>
          <a:r>
            <a:rPr lang="es-ES" sz="1200" b="1" baseline="0">
              <a:solidFill>
                <a:schemeClr val="bg1"/>
              </a:solidFill>
              <a:latin typeface="Calibri" pitchFamily="34" charset="0"/>
            </a:rPr>
            <a:t> figures</a:t>
          </a:r>
          <a:endParaRPr lang="es-ES" sz="1200" b="1">
            <a:solidFill>
              <a:schemeClr val="bg1"/>
            </a:solidFill>
            <a:latin typeface="Calibri"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4</xdr:row>
      <xdr:rowOff>42338</xdr:rowOff>
    </xdr:from>
    <xdr:to>
      <xdr:col>1</xdr:col>
      <xdr:colOff>370609</xdr:colOff>
      <xdr:row>7</xdr:row>
      <xdr:rowOff>61238</xdr:rowOff>
    </xdr:to>
    <xdr:pic>
      <xdr:nvPicPr>
        <xdr:cNvPr id="2" name="1 Imagen"/>
        <xdr:cNvPicPr>
          <a:picLocks noChangeAspect="1"/>
        </xdr:cNvPicPr>
      </xdr:nvPicPr>
      <xdr:blipFill>
        <a:blip xmlns:r="http://schemas.openxmlformats.org/officeDocument/2006/relationships" r:embed="rId1" cstate="print"/>
        <a:srcRect r="55385"/>
        <a:stretch>
          <a:fillRect/>
        </a:stretch>
      </xdr:blipFill>
      <xdr:spPr bwMode="auto">
        <a:xfrm>
          <a:off x="762000" y="804338"/>
          <a:ext cx="370609" cy="590400"/>
        </a:xfrm>
        <a:prstGeom prst="rect">
          <a:avLst/>
        </a:prstGeom>
        <a:noFill/>
        <a:ln w="9525">
          <a:noFill/>
          <a:miter lim="800000"/>
          <a:headEnd/>
          <a:tailEnd/>
        </a:ln>
      </xdr:spPr>
    </xdr:pic>
    <xdr:clientData/>
  </xdr:twoCellAnchor>
  <xdr:twoCellAnchor editAs="absolute">
    <xdr:from>
      <xdr:col>0</xdr:col>
      <xdr:colOff>755650</xdr:colOff>
      <xdr:row>1</xdr:row>
      <xdr:rowOff>67693</xdr:rowOff>
    </xdr:from>
    <xdr:to>
      <xdr:col>2</xdr:col>
      <xdr:colOff>455650</xdr:colOff>
      <xdr:row>2</xdr:row>
      <xdr:rowOff>93193</xdr:rowOff>
    </xdr:to>
    <xdr:sp macro="" textlink="">
      <xdr:nvSpPr>
        <xdr:cNvPr id="3" name="67 Rectángulo redondeado"/>
        <xdr:cNvSpPr/>
      </xdr:nvSpPr>
      <xdr:spPr bwMode="auto">
        <a:xfrm>
          <a:off x="755650" y="258193"/>
          <a:ext cx="1224000" cy="216000"/>
        </a:xfrm>
        <a:prstGeom prst="roundRect">
          <a:avLst>
            <a:gd name="adj" fmla="val 50000"/>
          </a:avLst>
        </a:prstGeom>
        <a:solidFill>
          <a:schemeClr val="bg1">
            <a:lumMod val="85000"/>
          </a:schemeClr>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s-E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es-ES"/>
        </a:p>
      </xdr:txBody>
    </xdr:sp>
    <xdr:clientData/>
  </xdr:twoCellAnchor>
  <xdr:twoCellAnchor editAs="absolute">
    <xdr:from>
      <xdr:col>2</xdr:col>
      <xdr:colOff>759840</xdr:colOff>
      <xdr:row>1</xdr:row>
      <xdr:rowOff>61348</xdr:rowOff>
    </xdr:from>
    <xdr:to>
      <xdr:col>4</xdr:col>
      <xdr:colOff>459840</xdr:colOff>
      <xdr:row>2</xdr:row>
      <xdr:rowOff>86848</xdr:rowOff>
    </xdr:to>
    <xdr:sp macro="" textlink="">
      <xdr:nvSpPr>
        <xdr:cNvPr id="4" name="67 Rectángulo redondeado"/>
        <xdr:cNvSpPr/>
      </xdr:nvSpPr>
      <xdr:spPr bwMode="auto">
        <a:xfrm>
          <a:off x="2283840" y="251848"/>
          <a:ext cx="1224000" cy="216000"/>
        </a:xfrm>
        <a:prstGeom prst="roundRect">
          <a:avLst>
            <a:gd name="adj" fmla="val 5000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s-E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es-ES"/>
        </a:p>
      </xdr:txBody>
    </xdr:sp>
    <xdr:clientData/>
  </xdr:twoCellAnchor>
  <xdr:twoCellAnchor editAs="absolute">
    <xdr:from>
      <xdr:col>4</xdr:col>
      <xdr:colOff>732281</xdr:colOff>
      <xdr:row>1</xdr:row>
      <xdr:rowOff>65586</xdr:rowOff>
    </xdr:from>
    <xdr:to>
      <xdr:col>5</xdr:col>
      <xdr:colOff>781531</xdr:colOff>
      <xdr:row>2</xdr:row>
      <xdr:rowOff>91086</xdr:rowOff>
    </xdr:to>
    <xdr:sp macro="" textlink="">
      <xdr:nvSpPr>
        <xdr:cNvPr id="5" name="67 Rectángulo redondeado"/>
        <xdr:cNvSpPr/>
      </xdr:nvSpPr>
      <xdr:spPr bwMode="auto">
        <a:xfrm>
          <a:off x="3780281" y="256086"/>
          <a:ext cx="1220825" cy="216000"/>
        </a:xfrm>
        <a:prstGeom prst="roundRect">
          <a:avLst>
            <a:gd name="adj" fmla="val 5000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s-E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es-ES"/>
        </a:p>
      </xdr:txBody>
    </xdr:sp>
    <xdr:clientData/>
  </xdr:twoCellAnchor>
  <xdr:twoCellAnchor editAs="absolute">
    <xdr:from>
      <xdr:col>5</xdr:col>
      <xdr:colOff>1064555</xdr:colOff>
      <xdr:row>1</xdr:row>
      <xdr:rowOff>69824</xdr:rowOff>
    </xdr:from>
    <xdr:to>
      <xdr:col>7</xdr:col>
      <xdr:colOff>351805</xdr:colOff>
      <xdr:row>2</xdr:row>
      <xdr:rowOff>95324</xdr:rowOff>
    </xdr:to>
    <xdr:sp macro="" textlink="">
      <xdr:nvSpPr>
        <xdr:cNvPr id="6" name="67 Rectángulo redondeado"/>
        <xdr:cNvSpPr/>
      </xdr:nvSpPr>
      <xdr:spPr bwMode="auto">
        <a:xfrm>
          <a:off x="5284130" y="260324"/>
          <a:ext cx="1220825" cy="216000"/>
        </a:xfrm>
        <a:prstGeom prst="roundRect">
          <a:avLst>
            <a:gd name="adj" fmla="val 5000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s-E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es-ES"/>
        </a:p>
      </xdr:txBody>
    </xdr:sp>
    <xdr:clientData/>
  </xdr:twoCellAnchor>
  <xdr:twoCellAnchor>
    <xdr:from>
      <xdr:col>0</xdr:col>
      <xdr:colOff>734486</xdr:colOff>
      <xdr:row>1</xdr:row>
      <xdr:rowOff>42332</xdr:rowOff>
    </xdr:from>
    <xdr:to>
      <xdr:col>2</xdr:col>
      <xdr:colOff>469903</xdr:colOff>
      <xdr:row>2</xdr:row>
      <xdr:rowOff>132037</xdr:rowOff>
    </xdr:to>
    <xdr:sp macro="" textlink="">
      <xdr:nvSpPr>
        <xdr:cNvPr id="7" name="Text Box 6">
          <a:hlinkClick xmlns:r="http://schemas.openxmlformats.org/officeDocument/2006/relationships" r:id="rId2"/>
        </xdr:cNvPr>
        <xdr:cNvSpPr txBox="1">
          <a:spLocks noChangeArrowheads="1"/>
        </xdr:cNvSpPr>
      </xdr:nvSpPr>
      <xdr:spPr bwMode="auto">
        <a:xfrm>
          <a:off x="734486" y="232832"/>
          <a:ext cx="1259417" cy="280205"/>
        </a:xfrm>
        <a:prstGeom prst="rect">
          <a:avLst/>
        </a:prstGeom>
        <a:noFill/>
        <a:ln w="9525">
          <a:noFill/>
          <a:miter lim="800000"/>
          <a:headEnd/>
          <a:tailEnd/>
        </a:ln>
      </xdr:spPr>
      <xdr:txBody>
        <a:bodyPr wrap="square">
          <a:spAutoFit/>
        </a:bodyPr>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spcBef>
              <a:spcPct val="50000"/>
            </a:spcBef>
          </a:pPr>
          <a:r>
            <a:rPr lang="es-ES" sz="1200" b="1">
              <a:solidFill>
                <a:schemeClr val="tx1"/>
              </a:solidFill>
              <a:latin typeface="Calibri" pitchFamily="34" charset="0"/>
            </a:rPr>
            <a:t>&lt; </a:t>
          </a:r>
          <a:r>
            <a:rPr lang="es-ES" sz="1200" b="1" i="1">
              <a:solidFill>
                <a:schemeClr val="tx1"/>
              </a:solidFill>
              <a:latin typeface="Calibri" pitchFamily="34" charset="0"/>
            </a:rPr>
            <a:t>back</a:t>
          </a:r>
          <a:endParaRPr lang="es-ES" sz="1200" b="1">
            <a:solidFill>
              <a:schemeClr val="tx1"/>
            </a:solidFill>
            <a:latin typeface="Calibri" pitchFamily="34" charset="0"/>
          </a:endParaRPr>
        </a:p>
      </xdr:txBody>
    </xdr:sp>
    <xdr:clientData/>
  </xdr:twoCellAnchor>
  <xdr:twoCellAnchor>
    <xdr:from>
      <xdr:col>2</xdr:col>
      <xdr:colOff>751345</xdr:colOff>
      <xdr:row>1</xdr:row>
      <xdr:rowOff>31749</xdr:rowOff>
    </xdr:from>
    <xdr:to>
      <xdr:col>4</xdr:col>
      <xdr:colOff>482528</xdr:colOff>
      <xdr:row>2</xdr:row>
      <xdr:rowOff>121454</xdr:rowOff>
    </xdr:to>
    <xdr:sp macro="" textlink="">
      <xdr:nvSpPr>
        <xdr:cNvPr id="8" name="Text Box 6">
          <a:hlinkClick xmlns:r="http://schemas.openxmlformats.org/officeDocument/2006/relationships" r:id="rId3"/>
        </xdr:cNvPr>
        <xdr:cNvSpPr txBox="1">
          <a:spLocks noChangeArrowheads="1"/>
        </xdr:cNvSpPr>
      </xdr:nvSpPr>
      <xdr:spPr bwMode="auto">
        <a:xfrm>
          <a:off x="2275345" y="222249"/>
          <a:ext cx="1255183" cy="280205"/>
        </a:xfrm>
        <a:prstGeom prst="rect">
          <a:avLst/>
        </a:prstGeom>
        <a:noFill/>
        <a:ln w="9525">
          <a:noFill/>
          <a:miter lim="800000"/>
          <a:headEnd/>
          <a:tailEnd/>
        </a:ln>
      </xdr:spPr>
      <xdr:txBody>
        <a:bodyPr wrap="square">
          <a:spAutoFit/>
        </a:bodyPr>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spcBef>
              <a:spcPct val="50000"/>
            </a:spcBef>
          </a:pPr>
          <a:r>
            <a:rPr lang="es-ES" sz="1200" b="1">
              <a:solidFill>
                <a:schemeClr val="bg1"/>
              </a:solidFill>
              <a:latin typeface="Calibri" pitchFamily="34" charset="0"/>
            </a:rPr>
            <a:t>Balance sheet</a:t>
          </a:r>
        </a:p>
      </xdr:txBody>
    </xdr:sp>
    <xdr:clientData/>
  </xdr:twoCellAnchor>
  <xdr:twoCellAnchor>
    <xdr:from>
      <xdr:col>4</xdr:col>
      <xdr:colOff>687916</xdr:colOff>
      <xdr:row>1</xdr:row>
      <xdr:rowOff>42333</xdr:rowOff>
    </xdr:from>
    <xdr:to>
      <xdr:col>5</xdr:col>
      <xdr:colOff>817076</xdr:colOff>
      <xdr:row>2</xdr:row>
      <xdr:rowOff>132038</xdr:rowOff>
    </xdr:to>
    <xdr:sp macro="" textlink="">
      <xdr:nvSpPr>
        <xdr:cNvPr id="9" name="Text Box 6">
          <a:hlinkClick xmlns:r="http://schemas.openxmlformats.org/officeDocument/2006/relationships" r:id="rId4"/>
        </xdr:cNvPr>
        <xdr:cNvSpPr txBox="1">
          <a:spLocks noChangeArrowheads="1"/>
        </xdr:cNvSpPr>
      </xdr:nvSpPr>
      <xdr:spPr bwMode="auto">
        <a:xfrm>
          <a:off x="3735916" y="232833"/>
          <a:ext cx="1300735" cy="280205"/>
        </a:xfrm>
        <a:prstGeom prst="rect">
          <a:avLst/>
        </a:prstGeom>
        <a:noFill/>
        <a:ln w="9525">
          <a:noFill/>
          <a:miter lim="800000"/>
          <a:headEnd/>
          <a:tailEnd/>
        </a:ln>
      </xdr:spPr>
      <xdr:txBody>
        <a:bodyPr wrap="square">
          <a:spAutoFit/>
        </a:bodyPr>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spcBef>
              <a:spcPct val="50000"/>
            </a:spcBef>
          </a:pPr>
          <a:r>
            <a:rPr lang="es-ES" sz="1200" b="1">
              <a:solidFill>
                <a:schemeClr val="bg1"/>
              </a:solidFill>
              <a:latin typeface="Calibri" pitchFamily="34" charset="0"/>
            </a:rPr>
            <a:t>Profitability</a:t>
          </a:r>
        </a:p>
      </xdr:txBody>
    </xdr:sp>
    <xdr:clientData/>
  </xdr:twoCellAnchor>
  <xdr:twoCellAnchor>
    <xdr:from>
      <xdr:col>5</xdr:col>
      <xdr:colOff>1026566</xdr:colOff>
      <xdr:row>1</xdr:row>
      <xdr:rowOff>42349</xdr:rowOff>
    </xdr:from>
    <xdr:to>
      <xdr:col>7</xdr:col>
      <xdr:colOff>391584</xdr:colOff>
      <xdr:row>2</xdr:row>
      <xdr:rowOff>132054</xdr:rowOff>
    </xdr:to>
    <xdr:sp macro="" textlink="">
      <xdr:nvSpPr>
        <xdr:cNvPr id="10" name="Text Box 6">
          <a:hlinkClick xmlns:r="http://schemas.openxmlformats.org/officeDocument/2006/relationships" r:id="rId5"/>
        </xdr:cNvPr>
        <xdr:cNvSpPr txBox="1">
          <a:spLocks noChangeArrowheads="1"/>
        </xdr:cNvSpPr>
      </xdr:nvSpPr>
      <xdr:spPr bwMode="auto">
        <a:xfrm>
          <a:off x="5249316" y="232849"/>
          <a:ext cx="1301768" cy="280205"/>
        </a:xfrm>
        <a:prstGeom prst="rect">
          <a:avLst/>
        </a:prstGeom>
        <a:noFill/>
        <a:ln w="9525">
          <a:noFill/>
          <a:miter lim="800000"/>
          <a:headEnd/>
          <a:tailEnd/>
        </a:ln>
      </xdr:spPr>
      <xdr:txBody>
        <a:bodyPr wrap="square">
          <a:spAutoFit/>
        </a:bodyPr>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spcBef>
              <a:spcPct val="50000"/>
            </a:spcBef>
          </a:pPr>
          <a:r>
            <a:rPr lang="es-ES" sz="1200" b="1">
              <a:solidFill>
                <a:schemeClr val="bg1"/>
              </a:solidFill>
              <a:latin typeface="Calibri" pitchFamily="34" charset="0"/>
            </a:rPr>
            <a:t>Capital&amp;Liquidity</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4</xdr:row>
      <xdr:rowOff>42338</xdr:rowOff>
    </xdr:from>
    <xdr:to>
      <xdr:col>1</xdr:col>
      <xdr:colOff>370609</xdr:colOff>
      <xdr:row>7</xdr:row>
      <xdr:rowOff>61238</xdr:rowOff>
    </xdr:to>
    <xdr:pic>
      <xdr:nvPicPr>
        <xdr:cNvPr id="2" name="1 Imagen"/>
        <xdr:cNvPicPr>
          <a:picLocks noChangeAspect="1"/>
        </xdr:cNvPicPr>
      </xdr:nvPicPr>
      <xdr:blipFill>
        <a:blip xmlns:r="http://schemas.openxmlformats.org/officeDocument/2006/relationships" r:embed="rId1" cstate="print"/>
        <a:srcRect r="55385"/>
        <a:stretch>
          <a:fillRect/>
        </a:stretch>
      </xdr:blipFill>
      <xdr:spPr bwMode="auto">
        <a:xfrm>
          <a:off x="762000" y="804338"/>
          <a:ext cx="370609" cy="590400"/>
        </a:xfrm>
        <a:prstGeom prst="rect">
          <a:avLst/>
        </a:prstGeom>
        <a:noFill/>
        <a:ln w="9525">
          <a:noFill/>
          <a:miter lim="800000"/>
          <a:headEnd/>
          <a:tailEnd/>
        </a:ln>
      </xdr:spPr>
    </xdr:pic>
    <xdr:clientData/>
  </xdr:twoCellAnchor>
  <xdr:twoCellAnchor editAs="absolute">
    <xdr:from>
      <xdr:col>0</xdr:col>
      <xdr:colOff>755650</xdr:colOff>
      <xdr:row>1</xdr:row>
      <xdr:rowOff>67693</xdr:rowOff>
    </xdr:from>
    <xdr:to>
      <xdr:col>2</xdr:col>
      <xdr:colOff>455650</xdr:colOff>
      <xdr:row>2</xdr:row>
      <xdr:rowOff>93193</xdr:rowOff>
    </xdr:to>
    <xdr:sp macro="" textlink="">
      <xdr:nvSpPr>
        <xdr:cNvPr id="3" name="67 Rectángulo redondeado"/>
        <xdr:cNvSpPr/>
      </xdr:nvSpPr>
      <xdr:spPr bwMode="auto">
        <a:xfrm>
          <a:off x="755650" y="258193"/>
          <a:ext cx="1224000" cy="216000"/>
        </a:xfrm>
        <a:prstGeom prst="roundRect">
          <a:avLst>
            <a:gd name="adj" fmla="val 50000"/>
          </a:avLst>
        </a:prstGeom>
        <a:solidFill>
          <a:schemeClr val="bg1">
            <a:lumMod val="85000"/>
          </a:schemeClr>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s-E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es-ES"/>
        </a:p>
      </xdr:txBody>
    </xdr:sp>
    <xdr:clientData/>
  </xdr:twoCellAnchor>
  <xdr:twoCellAnchor>
    <xdr:from>
      <xdr:col>0</xdr:col>
      <xdr:colOff>734486</xdr:colOff>
      <xdr:row>1</xdr:row>
      <xdr:rowOff>42332</xdr:rowOff>
    </xdr:from>
    <xdr:to>
      <xdr:col>2</xdr:col>
      <xdr:colOff>469903</xdr:colOff>
      <xdr:row>2</xdr:row>
      <xdr:rowOff>132037</xdr:rowOff>
    </xdr:to>
    <xdr:sp macro="" textlink="">
      <xdr:nvSpPr>
        <xdr:cNvPr id="7" name="Text Box 6">
          <a:hlinkClick xmlns:r="http://schemas.openxmlformats.org/officeDocument/2006/relationships" r:id="rId2"/>
        </xdr:cNvPr>
        <xdr:cNvSpPr txBox="1">
          <a:spLocks noChangeArrowheads="1"/>
        </xdr:cNvSpPr>
      </xdr:nvSpPr>
      <xdr:spPr bwMode="auto">
        <a:xfrm>
          <a:off x="734486" y="232832"/>
          <a:ext cx="1259417" cy="280205"/>
        </a:xfrm>
        <a:prstGeom prst="rect">
          <a:avLst/>
        </a:prstGeom>
        <a:noFill/>
        <a:ln w="9525">
          <a:noFill/>
          <a:miter lim="800000"/>
          <a:headEnd/>
          <a:tailEnd/>
        </a:ln>
      </xdr:spPr>
      <xdr:txBody>
        <a:bodyPr wrap="square">
          <a:spAutoFit/>
        </a:bodyPr>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spcBef>
              <a:spcPct val="50000"/>
            </a:spcBef>
          </a:pPr>
          <a:r>
            <a:rPr lang="es-ES" sz="1200" b="1">
              <a:solidFill>
                <a:schemeClr val="tx1"/>
              </a:solidFill>
              <a:latin typeface="Calibri" pitchFamily="34" charset="0"/>
            </a:rPr>
            <a:t>&lt; </a:t>
          </a:r>
          <a:r>
            <a:rPr lang="es-ES" sz="1200" b="1" i="1">
              <a:solidFill>
                <a:schemeClr val="tx1"/>
              </a:solidFill>
              <a:latin typeface="Calibri" pitchFamily="34" charset="0"/>
            </a:rPr>
            <a:t>back</a:t>
          </a:r>
          <a:endParaRPr lang="es-ES" sz="1200" b="1">
            <a:solidFill>
              <a:schemeClr val="tx1"/>
            </a:solidFill>
            <a:latin typeface="Calibri"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4</xdr:row>
      <xdr:rowOff>42338</xdr:rowOff>
    </xdr:from>
    <xdr:to>
      <xdr:col>1</xdr:col>
      <xdr:colOff>370609</xdr:colOff>
      <xdr:row>7</xdr:row>
      <xdr:rowOff>61238</xdr:rowOff>
    </xdr:to>
    <xdr:pic>
      <xdr:nvPicPr>
        <xdr:cNvPr id="2" name="1 Imagen"/>
        <xdr:cNvPicPr>
          <a:picLocks noChangeAspect="1"/>
        </xdr:cNvPicPr>
      </xdr:nvPicPr>
      <xdr:blipFill>
        <a:blip xmlns:r="http://schemas.openxmlformats.org/officeDocument/2006/relationships" r:embed="rId1" cstate="print"/>
        <a:srcRect r="55385"/>
        <a:stretch>
          <a:fillRect/>
        </a:stretch>
      </xdr:blipFill>
      <xdr:spPr bwMode="auto">
        <a:xfrm>
          <a:off x="762000" y="804338"/>
          <a:ext cx="370609" cy="590400"/>
        </a:xfrm>
        <a:prstGeom prst="rect">
          <a:avLst/>
        </a:prstGeom>
        <a:noFill/>
        <a:ln w="9525">
          <a:noFill/>
          <a:miter lim="800000"/>
          <a:headEnd/>
          <a:tailEnd/>
        </a:ln>
      </xdr:spPr>
    </xdr:pic>
    <xdr:clientData/>
  </xdr:twoCellAnchor>
  <xdr:twoCellAnchor editAs="absolute">
    <xdr:from>
      <xdr:col>0</xdr:col>
      <xdr:colOff>755650</xdr:colOff>
      <xdr:row>1</xdr:row>
      <xdr:rowOff>67693</xdr:rowOff>
    </xdr:from>
    <xdr:to>
      <xdr:col>2</xdr:col>
      <xdr:colOff>455650</xdr:colOff>
      <xdr:row>2</xdr:row>
      <xdr:rowOff>93193</xdr:rowOff>
    </xdr:to>
    <xdr:sp macro="" textlink="">
      <xdr:nvSpPr>
        <xdr:cNvPr id="3" name="67 Rectángulo redondeado"/>
        <xdr:cNvSpPr/>
      </xdr:nvSpPr>
      <xdr:spPr bwMode="auto">
        <a:xfrm>
          <a:off x="755650" y="258193"/>
          <a:ext cx="1224000" cy="216000"/>
        </a:xfrm>
        <a:prstGeom prst="roundRect">
          <a:avLst>
            <a:gd name="adj" fmla="val 50000"/>
          </a:avLst>
        </a:prstGeom>
        <a:solidFill>
          <a:schemeClr val="bg1">
            <a:lumMod val="85000"/>
          </a:schemeClr>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s-E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es-ES"/>
        </a:p>
      </xdr:txBody>
    </xdr:sp>
    <xdr:clientData/>
  </xdr:twoCellAnchor>
  <xdr:twoCellAnchor>
    <xdr:from>
      <xdr:col>0</xdr:col>
      <xdr:colOff>734486</xdr:colOff>
      <xdr:row>1</xdr:row>
      <xdr:rowOff>42332</xdr:rowOff>
    </xdr:from>
    <xdr:to>
      <xdr:col>2</xdr:col>
      <xdr:colOff>469903</xdr:colOff>
      <xdr:row>2</xdr:row>
      <xdr:rowOff>132037</xdr:rowOff>
    </xdr:to>
    <xdr:sp macro="" textlink="">
      <xdr:nvSpPr>
        <xdr:cNvPr id="4" name="Text Box 6">
          <a:hlinkClick xmlns:r="http://schemas.openxmlformats.org/officeDocument/2006/relationships" r:id="rId2"/>
        </xdr:cNvPr>
        <xdr:cNvSpPr txBox="1">
          <a:spLocks noChangeArrowheads="1"/>
        </xdr:cNvSpPr>
      </xdr:nvSpPr>
      <xdr:spPr bwMode="auto">
        <a:xfrm>
          <a:off x="734486" y="232832"/>
          <a:ext cx="1259417" cy="280205"/>
        </a:xfrm>
        <a:prstGeom prst="rect">
          <a:avLst/>
        </a:prstGeom>
        <a:noFill/>
        <a:ln w="9525">
          <a:noFill/>
          <a:miter lim="800000"/>
          <a:headEnd/>
          <a:tailEnd/>
        </a:ln>
      </xdr:spPr>
      <xdr:txBody>
        <a:bodyPr wrap="square">
          <a:spAutoFit/>
        </a:bodyPr>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spcBef>
              <a:spcPct val="50000"/>
            </a:spcBef>
          </a:pPr>
          <a:r>
            <a:rPr lang="es-ES" sz="1200" b="1">
              <a:solidFill>
                <a:schemeClr val="tx1"/>
              </a:solidFill>
              <a:latin typeface="Calibri" pitchFamily="34" charset="0"/>
            </a:rPr>
            <a:t>&lt; </a:t>
          </a:r>
          <a:r>
            <a:rPr lang="es-ES" sz="1200" b="1" i="1">
              <a:solidFill>
                <a:schemeClr val="tx1"/>
              </a:solidFill>
              <a:latin typeface="Calibri" pitchFamily="34" charset="0"/>
            </a:rPr>
            <a:t>back</a:t>
          </a:r>
          <a:endParaRPr lang="es-ES" sz="1200" b="1">
            <a:solidFill>
              <a:schemeClr val="tx1"/>
            </a:solidFill>
            <a:latin typeface="Calibri"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4</xdr:row>
      <xdr:rowOff>42338</xdr:rowOff>
    </xdr:from>
    <xdr:to>
      <xdr:col>1</xdr:col>
      <xdr:colOff>370609</xdr:colOff>
      <xdr:row>7</xdr:row>
      <xdr:rowOff>61238</xdr:rowOff>
    </xdr:to>
    <xdr:pic>
      <xdr:nvPicPr>
        <xdr:cNvPr id="2" name="1 Imagen"/>
        <xdr:cNvPicPr>
          <a:picLocks noChangeAspect="1"/>
        </xdr:cNvPicPr>
      </xdr:nvPicPr>
      <xdr:blipFill>
        <a:blip xmlns:r="http://schemas.openxmlformats.org/officeDocument/2006/relationships" r:embed="rId1" cstate="print"/>
        <a:srcRect r="55385"/>
        <a:stretch>
          <a:fillRect/>
        </a:stretch>
      </xdr:blipFill>
      <xdr:spPr bwMode="auto">
        <a:xfrm>
          <a:off x="762000" y="804338"/>
          <a:ext cx="370609" cy="590400"/>
        </a:xfrm>
        <a:prstGeom prst="rect">
          <a:avLst/>
        </a:prstGeom>
        <a:noFill/>
        <a:ln w="9525">
          <a:noFill/>
          <a:miter lim="800000"/>
          <a:headEnd/>
          <a:tailEnd/>
        </a:ln>
      </xdr:spPr>
    </xdr:pic>
    <xdr:clientData/>
  </xdr:twoCellAnchor>
  <xdr:twoCellAnchor editAs="absolute">
    <xdr:from>
      <xdr:col>0</xdr:col>
      <xdr:colOff>755650</xdr:colOff>
      <xdr:row>1</xdr:row>
      <xdr:rowOff>67693</xdr:rowOff>
    </xdr:from>
    <xdr:to>
      <xdr:col>2</xdr:col>
      <xdr:colOff>455650</xdr:colOff>
      <xdr:row>2</xdr:row>
      <xdr:rowOff>93193</xdr:rowOff>
    </xdr:to>
    <xdr:sp macro="" textlink="">
      <xdr:nvSpPr>
        <xdr:cNvPr id="3" name="67 Rectángulo redondeado"/>
        <xdr:cNvSpPr/>
      </xdr:nvSpPr>
      <xdr:spPr bwMode="auto">
        <a:xfrm>
          <a:off x="755650" y="258193"/>
          <a:ext cx="1224000" cy="216000"/>
        </a:xfrm>
        <a:prstGeom prst="roundRect">
          <a:avLst>
            <a:gd name="adj" fmla="val 50000"/>
          </a:avLst>
        </a:prstGeom>
        <a:solidFill>
          <a:schemeClr val="bg1">
            <a:lumMod val="85000"/>
          </a:schemeClr>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s-E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es-ES"/>
        </a:p>
      </xdr:txBody>
    </xdr:sp>
    <xdr:clientData/>
  </xdr:twoCellAnchor>
  <xdr:twoCellAnchor>
    <xdr:from>
      <xdr:col>0</xdr:col>
      <xdr:colOff>734486</xdr:colOff>
      <xdr:row>1</xdr:row>
      <xdr:rowOff>42332</xdr:rowOff>
    </xdr:from>
    <xdr:to>
      <xdr:col>2</xdr:col>
      <xdr:colOff>469903</xdr:colOff>
      <xdr:row>2</xdr:row>
      <xdr:rowOff>132037</xdr:rowOff>
    </xdr:to>
    <xdr:sp macro="" textlink="">
      <xdr:nvSpPr>
        <xdr:cNvPr id="7" name="Text Box 6">
          <a:hlinkClick xmlns:r="http://schemas.openxmlformats.org/officeDocument/2006/relationships" r:id="rId2"/>
        </xdr:cNvPr>
        <xdr:cNvSpPr txBox="1">
          <a:spLocks noChangeArrowheads="1"/>
        </xdr:cNvSpPr>
      </xdr:nvSpPr>
      <xdr:spPr bwMode="auto">
        <a:xfrm>
          <a:off x="734486" y="232832"/>
          <a:ext cx="1259417" cy="280205"/>
        </a:xfrm>
        <a:prstGeom prst="rect">
          <a:avLst/>
        </a:prstGeom>
        <a:noFill/>
        <a:ln w="9525">
          <a:noFill/>
          <a:miter lim="800000"/>
          <a:headEnd/>
          <a:tailEnd/>
        </a:ln>
      </xdr:spPr>
      <xdr:txBody>
        <a:bodyPr wrap="square">
          <a:spAutoFit/>
        </a:bodyPr>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spcBef>
              <a:spcPct val="50000"/>
            </a:spcBef>
          </a:pPr>
          <a:r>
            <a:rPr lang="es-ES" sz="1200" b="1">
              <a:solidFill>
                <a:schemeClr val="tx1"/>
              </a:solidFill>
              <a:latin typeface="Calibri" pitchFamily="34" charset="0"/>
            </a:rPr>
            <a:t>&lt; </a:t>
          </a:r>
          <a:r>
            <a:rPr lang="es-ES" sz="1200" b="1" i="1">
              <a:solidFill>
                <a:schemeClr val="tx1"/>
              </a:solidFill>
              <a:latin typeface="Calibri" pitchFamily="34" charset="0"/>
            </a:rPr>
            <a:t>back</a:t>
          </a:r>
          <a:endParaRPr lang="es-ES" sz="1200" b="1">
            <a:solidFill>
              <a:schemeClr val="tx1"/>
            </a:solidFill>
            <a:latin typeface="Calibri"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4</xdr:row>
      <xdr:rowOff>42338</xdr:rowOff>
    </xdr:from>
    <xdr:to>
      <xdr:col>1</xdr:col>
      <xdr:colOff>370609</xdr:colOff>
      <xdr:row>7</xdr:row>
      <xdr:rowOff>61238</xdr:rowOff>
    </xdr:to>
    <xdr:pic>
      <xdr:nvPicPr>
        <xdr:cNvPr id="2" name="1 Imagen"/>
        <xdr:cNvPicPr>
          <a:picLocks noChangeAspect="1"/>
        </xdr:cNvPicPr>
      </xdr:nvPicPr>
      <xdr:blipFill>
        <a:blip xmlns:r="http://schemas.openxmlformats.org/officeDocument/2006/relationships" r:embed="rId1" cstate="print"/>
        <a:srcRect r="55385"/>
        <a:stretch>
          <a:fillRect/>
        </a:stretch>
      </xdr:blipFill>
      <xdr:spPr bwMode="auto">
        <a:xfrm>
          <a:off x="762000" y="804338"/>
          <a:ext cx="370609" cy="590400"/>
        </a:xfrm>
        <a:prstGeom prst="rect">
          <a:avLst/>
        </a:prstGeom>
        <a:noFill/>
        <a:ln w="9525">
          <a:noFill/>
          <a:miter lim="800000"/>
          <a:headEnd/>
          <a:tailEnd/>
        </a:ln>
      </xdr:spPr>
    </xdr:pic>
    <xdr:clientData/>
  </xdr:twoCellAnchor>
  <xdr:twoCellAnchor editAs="absolute">
    <xdr:from>
      <xdr:col>0</xdr:col>
      <xdr:colOff>755650</xdr:colOff>
      <xdr:row>1</xdr:row>
      <xdr:rowOff>67693</xdr:rowOff>
    </xdr:from>
    <xdr:to>
      <xdr:col>2</xdr:col>
      <xdr:colOff>455650</xdr:colOff>
      <xdr:row>2</xdr:row>
      <xdr:rowOff>93193</xdr:rowOff>
    </xdr:to>
    <xdr:sp macro="" textlink="">
      <xdr:nvSpPr>
        <xdr:cNvPr id="3" name="67 Rectángulo redondeado"/>
        <xdr:cNvSpPr/>
      </xdr:nvSpPr>
      <xdr:spPr bwMode="auto">
        <a:xfrm>
          <a:off x="755650" y="258193"/>
          <a:ext cx="1224000" cy="216000"/>
        </a:xfrm>
        <a:prstGeom prst="roundRect">
          <a:avLst>
            <a:gd name="adj" fmla="val 50000"/>
          </a:avLst>
        </a:prstGeom>
        <a:solidFill>
          <a:schemeClr val="bg1">
            <a:lumMod val="85000"/>
          </a:schemeClr>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es-E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es-ES"/>
        </a:p>
      </xdr:txBody>
    </xdr:sp>
    <xdr:clientData/>
  </xdr:twoCellAnchor>
  <xdr:twoCellAnchor>
    <xdr:from>
      <xdr:col>0</xdr:col>
      <xdr:colOff>755652</xdr:colOff>
      <xdr:row>1</xdr:row>
      <xdr:rowOff>31751</xdr:rowOff>
    </xdr:from>
    <xdr:to>
      <xdr:col>2</xdr:col>
      <xdr:colOff>444499</xdr:colOff>
      <xdr:row>2</xdr:row>
      <xdr:rowOff>121456</xdr:rowOff>
    </xdr:to>
    <xdr:sp macro="" textlink="">
      <xdr:nvSpPr>
        <xdr:cNvPr id="4" name="Text Box 6">
          <a:hlinkClick xmlns:r="http://schemas.openxmlformats.org/officeDocument/2006/relationships" r:id="rId2"/>
        </xdr:cNvPr>
        <xdr:cNvSpPr txBox="1">
          <a:spLocks noChangeArrowheads="1"/>
        </xdr:cNvSpPr>
      </xdr:nvSpPr>
      <xdr:spPr bwMode="auto">
        <a:xfrm>
          <a:off x="755652" y="222251"/>
          <a:ext cx="1212847" cy="280205"/>
        </a:xfrm>
        <a:prstGeom prst="rect">
          <a:avLst/>
        </a:prstGeom>
        <a:noFill/>
        <a:ln w="9525">
          <a:noFill/>
          <a:miter lim="800000"/>
          <a:headEnd/>
          <a:tailEnd/>
        </a:ln>
      </xdr:spPr>
      <xdr:txBody>
        <a:bodyPr wrap="square">
          <a:spAutoFit/>
        </a:bodyPr>
        <a:lstStyle>
          <a:defPPr>
            <a:defRPr lang="es-E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spcBef>
              <a:spcPct val="50000"/>
            </a:spcBef>
          </a:pPr>
          <a:r>
            <a:rPr lang="es-ES" sz="1200" b="1">
              <a:solidFill>
                <a:schemeClr val="tx1"/>
              </a:solidFill>
              <a:latin typeface="Calibri" pitchFamily="34" charset="0"/>
            </a:rPr>
            <a:t>&lt; </a:t>
          </a:r>
          <a:r>
            <a:rPr lang="es-ES" sz="1200" b="1" i="1">
              <a:solidFill>
                <a:schemeClr val="tx1"/>
              </a:solidFill>
              <a:latin typeface="Calibri" pitchFamily="34" charset="0"/>
            </a:rPr>
            <a:t>back</a:t>
          </a:r>
          <a:endParaRPr lang="es-ES" sz="1200" b="1">
            <a:solidFill>
              <a:schemeClr val="tx1"/>
            </a:solidFill>
            <a:latin typeface="Calibri"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D10"/>
  <sheetViews>
    <sheetView showRowColHeaders="0" zoomScale="90" zoomScaleNormal="90" workbookViewId="0"/>
  </sheetViews>
  <sheetFormatPr baseColWidth="10" defaultRowHeight="15" x14ac:dyDescent="0.25"/>
  <cols>
    <col min="1" max="16384" width="11.42578125" style="1"/>
  </cols>
  <sheetData>
    <row r="10" spans="2:4" ht="33.75" x14ac:dyDescent="0.5">
      <c r="B10" s="69" t="s">
        <v>147</v>
      </c>
      <c r="D10" s="3" t="s">
        <v>13</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9:H62"/>
  <sheetViews>
    <sheetView showRowColHeaders="0" zoomScale="90" zoomScaleNormal="90" workbookViewId="0"/>
  </sheetViews>
  <sheetFormatPr baseColWidth="10" defaultRowHeight="15" x14ac:dyDescent="0.25"/>
  <cols>
    <col min="1" max="1" width="11.42578125" style="1"/>
    <col min="2" max="2" width="11.42578125" style="1" customWidth="1"/>
    <col min="3" max="4" width="11.42578125" style="1"/>
    <col min="5" max="5" width="11.42578125" style="1" customWidth="1"/>
    <col min="6" max="7" width="17.5703125" style="1" customWidth="1"/>
    <col min="8" max="8" width="11.42578125" style="4"/>
    <col min="9" max="16384" width="11.42578125" style="1"/>
  </cols>
  <sheetData>
    <row r="9" spans="2:8" ht="23.25" x14ac:dyDescent="0.35">
      <c r="B9" s="16" t="s">
        <v>142</v>
      </c>
    </row>
    <row r="12" spans="2:8" ht="17.25" x14ac:dyDescent="0.3">
      <c r="B12" s="6" t="s">
        <v>15</v>
      </c>
      <c r="G12" s="4"/>
    </row>
    <row r="13" spans="2:8" x14ac:dyDescent="0.25">
      <c r="B13" s="70" t="s">
        <v>16</v>
      </c>
      <c r="G13" s="4"/>
    </row>
    <row r="14" spans="2:8" x14ac:dyDescent="0.25">
      <c r="B14" s="7"/>
      <c r="C14" s="7"/>
      <c r="D14" s="7"/>
      <c r="E14" s="7"/>
      <c r="F14" s="8" t="str">
        <f>+'Customer loans'!F14</f>
        <v>4Q20</v>
      </c>
      <c r="G14" s="9" t="str">
        <f>+'Customer loans'!G14</f>
        <v>4Q19</v>
      </c>
      <c r="H14" s="9" t="s">
        <v>0</v>
      </c>
    </row>
    <row r="15" spans="2:8" s="19" customFormat="1" x14ac:dyDescent="0.25">
      <c r="B15" s="19" t="s">
        <v>21</v>
      </c>
      <c r="F15" s="20">
        <f>+'Customer loans'!F15</f>
        <v>44261.675000000003</v>
      </c>
      <c r="G15" s="25">
        <f>+'Customer loans'!G15</f>
        <v>41898.864000000001</v>
      </c>
      <c r="H15" s="34">
        <f>IF(ISERROR($F15/G15),"-",$F15/G15-1)</f>
        <v>5.6393199586509013E-2</v>
      </c>
    </row>
    <row r="16" spans="2:8" x14ac:dyDescent="0.25">
      <c r="B16" s="21" t="s">
        <v>120</v>
      </c>
      <c r="C16" s="21"/>
      <c r="D16" s="21"/>
      <c r="E16" s="21"/>
      <c r="F16" s="20">
        <f>+'Customer loans'!F16</f>
        <v>44996.474000000002</v>
      </c>
      <c r="G16" s="23">
        <f>+'Customer loans'!G16</f>
        <v>42806.716999999997</v>
      </c>
      <c r="H16" s="39">
        <f>IF(ISERROR($F16/G16),"-",$F16/G16-1)</f>
        <v>5.1154518577072983E-2</v>
      </c>
    </row>
    <row r="17" spans="2:8" x14ac:dyDescent="0.25">
      <c r="B17" s="19" t="s">
        <v>124</v>
      </c>
      <c r="C17" s="19"/>
      <c r="D17" s="19"/>
      <c r="E17" s="19"/>
      <c r="F17" s="20">
        <v>1073.127</v>
      </c>
      <c r="G17" s="25">
        <v>1317.5360000000001</v>
      </c>
      <c r="H17" s="34">
        <f>IF(ISERROR($F17/G17),"-",$F17/G17-1)</f>
        <v>-0.18550460860272511</v>
      </c>
    </row>
    <row r="18" spans="2:8" ht="15" customHeight="1" x14ac:dyDescent="0.25">
      <c r="B18" s="5" t="s">
        <v>125</v>
      </c>
      <c r="C18" s="5"/>
      <c r="D18" s="5"/>
      <c r="E18" s="5"/>
      <c r="F18" s="66">
        <v>2.3227992169832096E-2</v>
      </c>
      <c r="G18" s="67">
        <v>2.9833492355825771E-2</v>
      </c>
      <c r="H18" s="68" t="str">
        <f>IF(ISERROR($F18-G18),"-",CONCATENATE((FIXED($F18-G18,4)*10000)," bp"))</f>
        <v>-66 bp</v>
      </c>
    </row>
    <row r="19" spans="2:8" x14ac:dyDescent="0.25">
      <c r="B19" s="19" t="s">
        <v>103</v>
      </c>
      <c r="C19" s="19"/>
      <c r="D19" s="19"/>
      <c r="E19" s="19"/>
      <c r="F19" s="20">
        <v>761.05</v>
      </c>
      <c r="G19" s="25">
        <v>760.23699999999997</v>
      </c>
      <c r="H19" s="34">
        <f>IF(ISERROR($F19/G19),"-",$F19/G19-1)</f>
        <v>1.0694033571110317E-3</v>
      </c>
    </row>
    <row r="20" spans="2:8" ht="15" customHeight="1" x14ac:dyDescent="0.25">
      <c r="B20" s="5" t="s">
        <v>126</v>
      </c>
      <c r="C20" s="5"/>
      <c r="D20" s="5"/>
      <c r="E20" s="5"/>
      <c r="F20" s="66">
        <v>0.79313303276011549</v>
      </c>
      <c r="G20" s="67">
        <v>0.56543964846568173</v>
      </c>
      <c r="H20" s="68" t="str">
        <f>IF(ISERROR($F20-G20),"-",CONCATENATE((FIXED($F20-G20,4)*10000)," bp"))</f>
        <v>2277 bp</v>
      </c>
    </row>
    <row r="21" spans="2:8" x14ac:dyDescent="0.25">
      <c r="B21" s="5"/>
      <c r="C21" s="5"/>
      <c r="D21" s="5"/>
      <c r="E21" s="5"/>
      <c r="F21" s="80"/>
      <c r="G21" s="36"/>
      <c r="H21" s="37"/>
    </row>
    <row r="22" spans="2:8" ht="17.25" x14ac:dyDescent="0.25">
      <c r="B22" s="64" t="s">
        <v>154</v>
      </c>
      <c r="C22" s="5"/>
      <c r="D22" s="5"/>
      <c r="E22" s="5"/>
      <c r="F22" s="36"/>
      <c r="G22" s="36"/>
      <c r="H22" s="37"/>
    </row>
    <row r="23" spans="2:8" x14ac:dyDescent="0.25">
      <c r="C23" s="5"/>
      <c r="D23" s="5"/>
      <c r="E23" s="5"/>
      <c r="F23" s="36"/>
      <c r="G23" s="36"/>
      <c r="H23" s="37"/>
    </row>
    <row r="24" spans="2:8" x14ac:dyDescent="0.25">
      <c r="B24" s="5"/>
      <c r="C24" s="5"/>
      <c r="D24" s="5"/>
      <c r="E24" s="5"/>
      <c r="F24" s="36"/>
      <c r="G24" s="36"/>
      <c r="H24" s="37"/>
    </row>
    <row r="25" spans="2:8" ht="17.25" x14ac:dyDescent="0.3">
      <c r="B25" s="6"/>
      <c r="C25" s="6"/>
      <c r="D25" s="6"/>
      <c r="E25" s="6"/>
      <c r="F25" s="41"/>
      <c r="G25" s="41"/>
      <c r="H25" s="42"/>
    </row>
    <row r="26" spans="2:8" ht="17.25" x14ac:dyDescent="0.3">
      <c r="B26" s="6"/>
      <c r="C26" s="6"/>
      <c r="D26" s="6"/>
      <c r="E26" s="6"/>
      <c r="F26" s="41"/>
      <c r="G26" s="41"/>
      <c r="H26" s="42"/>
    </row>
    <row r="27" spans="2:8" ht="17.25" x14ac:dyDescent="0.3">
      <c r="B27" s="6"/>
      <c r="C27" s="6"/>
      <c r="D27" s="6"/>
      <c r="E27" s="6"/>
      <c r="F27" s="41"/>
      <c r="G27" s="41"/>
      <c r="H27" s="42"/>
    </row>
    <row r="28" spans="2:8" ht="17.25" x14ac:dyDescent="0.3">
      <c r="B28" s="6" t="s">
        <v>15</v>
      </c>
      <c r="G28" s="4"/>
    </row>
    <row r="29" spans="2:8" x14ac:dyDescent="0.25">
      <c r="B29" s="70" t="s">
        <v>16</v>
      </c>
      <c r="G29" s="4"/>
    </row>
    <row r="30" spans="2:8" x14ac:dyDescent="0.25">
      <c r="B30" s="7"/>
      <c r="C30" s="7"/>
      <c r="D30" s="7"/>
      <c r="E30" s="7"/>
      <c r="F30" s="8" t="str">
        <f>+F14</f>
        <v>4Q20</v>
      </c>
      <c r="G30" s="9" t="str">
        <f>+'Customer loans'!G32</f>
        <v>3Q20</v>
      </c>
      <c r="H30" s="9" t="s">
        <v>0</v>
      </c>
    </row>
    <row r="31" spans="2:8" x14ac:dyDescent="0.25">
      <c r="B31" s="19" t="s">
        <v>21</v>
      </c>
      <c r="C31" s="19"/>
      <c r="D31" s="19"/>
      <c r="E31" s="19"/>
      <c r="F31" s="20">
        <f t="shared" ref="F31:F36" si="0">+F15</f>
        <v>44261.675000000003</v>
      </c>
      <c r="G31" s="25">
        <f>+'Customer loans'!G33</f>
        <v>43799.461000000003</v>
      </c>
      <c r="H31" s="34">
        <f>IF(ISERROR($F31/G31),"-",$F31/G31-1)</f>
        <v>1.0552960914290699E-2</v>
      </c>
    </row>
    <row r="32" spans="2:8" x14ac:dyDescent="0.25">
      <c r="B32" s="21" t="s">
        <v>120</v>
      </c>
      <c r="C32" s="21"/>
      <c r="D32" s="21"/>
      <c r="E32" s="21"/>
      <c r="F32" s="22">
        <f t="shared" si="0"/>
        <v>44996.474000000002</v>
      </c>
      <c r="G32" s="23">
        <f>+'Customer loans'!G34</f>
        <v>44654.591</v>
      </c>
      <c r="H32" s="39">
        <f>IF(ISERROR($F32/G32),"-",$F32/G32-1)</f>
        <v>7.6561668653509773E-3</v>
      </c>
    </row>
    <row r="33" spans="2:8" x14ac:dyDescent="0.25">
      <c r="B33" s="19" t="s">
        <v>124</v>
      </c>
      <c r="C33" s="19"/>
      <c r="D33" s="19"/>
      <c r="E33" s="19"/>
      <c r="F33" s="20">
        <f t="shared" si="0"/>
        <v>1073.127</v>
      </c>
      <c r="G33" s="25">
        <v>1162.741</v>
      </c>
      <c r="H33" s="34">
        <f>IF(ISERROR($F33/G33),"-",$F33/G33-1)</f>
        <v>-7.7071334028816385E-2</v>
      </c>
    </row>
    <row r="34" spans="2:8" ht="15" customHeight="1" x14ac:dyDescent="0.25">
      <c r="B34" s="5" t="s">
        <v>125</v>
      </c>
      <c r="C34" s="5"/>
      <c r="D34" s="5"/>
      <c r="E34" s="5"/>
      <c r="F34" s="66">
        <f t="shared" si="0"/>
        <v>2.3227992169832096E-2</v>
      </c>
      <c r="G34" s="67">
        <v>2.5355677563685904E-2</v>
      </c>
      <c r="H34" s="68" t="str">
        <f>IF(ISERROR($F34-G34),"-",CONCATENATE((FIXED($F34-G34,4)*10000)," bp"))</f>
        <v>-21 bp</v>
      </c>
    </row>
    <row r="35" spans="2:8" x14ac:dyDescent="0.25">
      <c r="B35" s="19" t="s">
        <v>103</v>
      </c>
      <c r="C35" s="19"/>
      <c r="D35" s="19"/>
      <c r="E35" s="19"/>
      <c r="F35" s="20">
        <f t="shared" si="0"/>
        <v>761.05</v>
      </c>
      <c r="G35" s="25">
        <v>778.10900000000004</v>
      </c>
      <c r="H35" s="34">
        <f>IF(ISERROR($F35/G35),"-",$F35/G35-1)</f>
        <v>-2.1923663651236658E-2</v>
      </c>
    </row>
    <row r="36" spans="2:8" ht="15" customHeight="1" x14ac:dyDescent="0.25">
      <c r="B36" s="5" t="s">
        <v>126</v>
      </c>
      <c r="C36" s="5"/>
      <c r="D36" s="5"/>
      <c r="E36" s="5"/>
      <c r="F36" s="66">
        <f t="shared" si="0"/>
        <v>0.79313303276011549</v>
      </c>
      <c r="G36" s="67">
        <v>0.65412046572233207</v>
      </c>
      <c r="H36" s="68" t="str">
        <f>IF(ISERROR($F36-G36),"-",CONCATENATE((FIXED($F36-G36,4)*10000)," bp"))</f>
        <v>1390 bp</v>
      </c>
    </row>
    <row r="37" spans="2:8" x14ac:dyDescent="0.25">
      <c r="B37" s="5"/>
    </row>
    <row r="38" spans="2:8" ht="17.25" x14ac:dyDescent="0.25">
      <c r="B38" s="64" t="s">
        <v>154</v>
      </c>
    </row>
    <row r="41" spans="2:8" x14ac:dyDescent="0.25">
      <c r="B41" s="5"/>
      <c r="C41" s="5"/>
      <c r="D41" s="5"/>
      <c r="E41" s="5"/>
      <c r="F41" s="36"/>
      <c r="G41" s="36"/>
      <c r="H41" s="37"/>
    </row>
    <row r="42" spans="2:8" x14ac:dyDescent="0.25">
      <c r="B42" s="5"/>
      <c r="C42" s="5"/>
      <c r="D42" s="5"/>
      <c r="E42" s="5"/>
      <c r="F42" s="36"/>
      <c r="G42" s="36"/>
      <c r="H42" s="37"/>
    </row>
    <row r="43" spans="2:8" x14ac:dyDescent="0.25">
      <c r="B43" s="5"/>
      <c r="C43" s="5"/>
      <c r="D43" s="5"/>
      <c r="E43" s="5"/>
      <c r="F43" s="36"/>
      <c r="G43" s="36"/>
      <c r="H43" s="37"/>
    </row>
    <row r="44" spans="2:8" x14ac:dyDescent="0.25">
      <c r="B44" s="5"/>
      <c r="C44" s="5"/>
      <c r="D44" s="5"/>
      <c r="E44" s="5"/>
      <c r="F44" s="36"/>
      <c r="G44" s="36"/>
      <c r="H44" s="37"/>
    </row>
    <row r="45" spans="2:8" x14ac:dyDescent="0.25">
      <c r="B45" s="5"/>
      <c r="C45" s="5"/>
      <c r="D45" s="5"/>
      <c r="E45" s="5"/>
      <c r="F45" s="36"/>
      <c r="G45" s="36"/>
      <c r="H45" s="37"/>
    </row>
    <row r="46" spans="2:8" x14ac:dyDescent="0.25">
      <c r="B46" s="5"/>
      <c r="C46" s="5"/>
      <c r="D46" s="5"/>
      <c r="E46" s="5"/>
      <c r="F46" s="36"/>
      <c r="G46" s="36"/>
      <c r="H46" s="37"/>
    </row>
    <row r="47" spans="2:8" x14ac:dyDescent="0.25">
      <c r="B47" s="5"/>
      <c r="C47" s="5"/>
      <c r="D47" s="5"/>
      <c r="E47" s="5"/>
      <c r="F47" s="36"/>
      <c r="G47" s="36"/>
      <c r="H47" s="37"/>
    </row>
    <row r="48" spans="2:8" x14ac:dyDescent="0.25">
      <c r="B48" s="5"/>
      <c r="C48" s="5"/>
      <c r="D48" s="5"/>
      <c r="E48" s="5"/>
      <c r="F48" s="36"/>
      <c r="G48" s="36"/>
      <c r="H48" s="37"/>
    </row>
    <row r="49" spans="2:8" x14ac:dyDescent="0.25">
      <c r="B49" s="5"/>
      <c r="C49" s="5"/>
      <c r="D49" s="5"/>
      <c r="E49" s="5"/>
      <c r="F49" s="36"/>
      <c r="G49" s="36"/>
      <c r="H49" s="37"/>
    </row>
    <row r="50" spans="2:8" x14ac:dyDescent="0.25">
      <c r="B50" s="5"/>
      <c r="C50" s="5"/>
      <c r="D50" s="5"/>
      <c r="E50" s="5"/>
      <c r="F50" s="36"/>
      <c r="G50" s="36"/>
      <c r="H50" s="37"/>
    </row>
    <row r="51" spans="2:8" x14ac:dyDescent="0.25">
      <c r="B51" s="5"/>
      <c r="C51" s="5"/>
      <c r="D51" s="5"/>
      <c r="E51" s="5"/>
      <c r="F51" s="36"/>
      <c r="G51" s="36"/>
      <c r="H51" s="37"/>
    </row>
    <row r="52" spans="2:8" x14ac:dyDescent="0.25">
      <c r="B52" s="5"/>
      <c r="C52" s="5"/>
      <c r="D52" s="5"/>
      <c r="E52" s="5"/>
      <c r="F52" s="36"/>
      <c r="G52" s="36"/>
      <c r="H52" s="37"/>
    </row>
    <row r="53" spans="2:8" x14ac:dyDescent="0.25">
      <c r="B53" s="5"/>
      <c r="C53" s="5"/>
      <c r="D53" s="5"/>
      <c r="E53" s="5"/>
      <c r="F53" s="36"/>
      <c r="G53" s="36"/>
      <c r="H53" s="37"/>
    </row>
    <row r="54" spans="2:8" x14ac:dyDescent="0.25">
      <c r="B54" s="5"/>
      <c r="C54" s="5"/>
      <c r="D54" s="5"/>
      <c r="E54" s="5"/>
      <c r="F54" s="36"/>
      <c r="G54" s="36"/>
      <c r="H54" s="37"/>
    </row>
    <row r="55" spans="2:8" x14ac:dyDescent="0.25">
      <c r="B55" s="5"/>
      <c r="C55" s="5"/>
      <c r="D55" s="5"/>
      <c r="E55" s="5"/>
      <c r="F55" s="36"/>
      <c r="G55" s="36"/>
      <c r="H55" s="37"/>
    </row>
    <row r="56" spans="2:8" x14ac:dyDescent="0.25">
      <c r="B56" s="5"/>
      <c r="C56" s="5"/>
      <c r="D56" s="5"/>
      <c r="E56" s="5"/>
      <c r="F56" s="36"/>
      <c r="G56" s="36"/>
      <c r="H56" s="37"/>
    </row>
    <row r="57" spans="2:8" x14ac:dyDescent="0.25">
      <c r="B57" s="5"/>
      <c r="C57" s="5"/>
      <c r="D57" s="5"/>
      <c r="E57" s="5"/>
      <c r="F57" s="36"/>
      <c r="G57" s="36"/>
      <c r="H57" s="37"/>
    </row>
    <row r="58" spans="2:8" x14ac:dyDescent="0.25">
      <c r="B58" s="5"/>
      <c r="C58" s="5"/>
      <c r="D58" s="5"/>
      <c r="E58" s="5"/>
      <c r="F58" s="36"/>
      <c r="G58" s="36"/>
      <c r="H58" s="37"/>
    </row>
    <row r="59" spans="2:8" x14ac:dyDescent="0.25">
      <c r="B59" s="5"/>
      <c r="C59" s="5"/>
      <c r="D59" s="5"/>
      <c r="E59" s="5"/>
      <c r="F59" s="36"/>
      <c r="G59" s="36"/>
      <c r="H59" s="37"/>
    </row>
    <row r="60" spans="2:8" x14ac:dyDescent="0.25">
      <c r="B60" s="5"/>
      <c r="C60" s="5"/>
      <c r="D60" s="5"/>
      <c r="E60" s="5"/>
      <c r="F60" s="36"/>
      <c r="G60" s="36"/>
      <c r="H60" s="37"/>
    </row>
    <row r="61" spans="2:8" x14ac:dyDescent="0.25">
      <c r="B61" s="5"/>
      <c r="C61" s="5"/>
      <c r="D61" s="5"/>
      <c r="E61" s="5"/>
      <c r="F61" s="36"/>
      <c r="G61" s="36"/>
      <c r="H61" s="37"/>
    </row>
    <row r="62" spans="2:8" x14ac:dyDescent="0.25">
      <c r="B62" s="5"/>
      <c r="C62" s="5"/>
      <c r="D62" s="5"/>
      <c r="E62" s="5"/>
      <c r="F62" s="36"/>
      <c r="G62" s="36"/>
      <c r="H62" s="37"/>
    </row>
  </sheetData>
  <pageMargins left="0.70866141732283472" right="0.70866141732283472" top="0.74803149606299213" bottom="0.74803149606299213" header="0.31496062992125984" footer="0.31496062992125984"/>
  <pageSetup paperSize="9" scale="64" orientation="portrait" r:id="rId1"/>
  <ignoredErrors>
    <ignoredError sqref="H19 H35" formula="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9:H66"/>
  <sheetViews>
    <sheetView showRowColHeaders="0" zoomScale="90" zoomScaleNormal="90" workbookViewId="0"/>
  </sheetViews>
  <sheetFormatPr baseColWidth="10" defaultRowHeight="15" x14ac:dyDescent="0.25"/>
  <cols>
    <col min="1" max="5" width="11.42578125" style="1"/>
    <col min="6" max="7" width="17.5703125" style="1" customWidth="1"/>
    <col min="8" max="8" width="11.42578125" style="4"/>
    <col min="9" max="16384" width="11.42578125" style="1"/>
  </cols>
  <sheetData>
    <row r="9" spans="2:8" ht="23.25" x14ac:dyDescent="0.35">
      <c r="B9" s="16" t="s">
        <v>127</v>
      </c>
    </row>
    <row r="12" spans="2:8" ht="17.25" x14ac:dyDescent="0.3">
      <c r="B12" s="6" t="s">
        <v>15</v>
      </c>
      <c r="G12" s="4"/>
    </row>
    <row r="13" spans="2:8" x14ac:dyDescent="0.25">
      <c r="B13" s="70" t="s">
        <v>16</v>
      </c>
      <c r="G13" s="4"/>
    </row>
    <row r="14" spans="2:8" ht="17.25" x14ac:dyDescent="0.25">
      <c r="B14" s="7"/>
      <c r="C14" s="7"/>
      <c r="D14" s="7"/>
      <c r="E14" s="7"/>
      <c r="F14" s="8" t="s">
        <v>148</v>
      </c>
      <c r="G14" s="9" t="s">
        <v>150</v>
      </c>
      <c r="H14" s="9" t="s">
        <v>0</v>
      </c>
    </row>
    <row r="15" spans="2:8" x14ac:dyDescent="0.25">
      <c r="B15" s="21" t="s">
        <v>7</v>
      </c>
      <c r="C15" s="21"/>
      <c r="D15" s="21"/>
      <c r="E15" s="21"/>
      <c r="F15" s="22">
        <v>2060</v>
      </c>
      <c r="G15" s="23">
        <v>2060</v>
      </c>
      <c r="H15" s="39">
        <f>IF(ISERROR($F15/G15),"-",ABS($F15)/ABS(G15)-1)</f>
        <v>0</v>
      </c>
    </row>
    <row r="16" spans="2:8" x14ac:dyDescent="0.25">
      <c r="B16" s="21" t="s">
        <v>128</v>
      </c>
      <c r="C16" s="21"/>
      <c r="D16" s="21"/>
      <c r="E16" s="21"/>
      <c r="F16" s="22">
        <v>3512.0072385650201</v>
      </c>
      <c r="G16" s="23">
        <v>3214.7831729783102</v>
      </c>
      <c r="H16" s="39">
        <f t="shared" ref="H16:H27" si="0">IF(ISERROR($F16/G16),"-",ABS($F16)/ABS(G16)-1)</f>
        <v>9.2455400440381474E-2</v>
      </c>
    </row>
    <row r="17" spans="2:8" x14ac:dyDescent="0.25">
      <c r="B17" s="21" t="s">
        <v>129</v>
      </c>
      <c r="C17" s="21"/>
      <c r="D17" s="21"/>
      <c r="E17" s="21"/>
      <c r="F17" s="22">
        <v>72.1036</v>
      </c>
      <c r="G17" s="23">
        <v>176.08250000000001</v>
      </c>
      <c r="H17" s="39">
        <f t="shared" si="0"/>
        <v>-0.59051240185708398</v>
      </c>
    </row>
    <row r="18" spans="2:8" x14ac:dyDescent="0.25">
      <c r="B18" s="21" t="s">
        <v>149</v>
      </c>
      <c r="C18" s="21"/>
      <c r="D18" s="21"/>
      <c r="E18" s="21"/>
      <c r="F18" s="22">
        <v>-110.788003</v>
      </c>
      <c r="G18" s="23">
        <v>0</v>
      </c>
      <c r="H18" s="39" t="str">
        <f t="shared" si="0"/>
        <v>-</v>
      </c>
    </row>
    <row r="19" spans="2:8" x14ac:dyDescent="0.25">
      <c r="B19" s="21" t="s">
        <v>108</v>
      </c>
      <c r="C19" s="21"/>
      <c r="D19" s="21"/>
      <c r="E19" s="21"/>
      <c r="F19" s="22">
        <v>2.3590802805632047</v>
      </c>
      <c r="G19" s="23">
        <v>4.1976235621000999</v>
      </c>
      <c r="H19" s="39">
        <f t="shared" si="0"/>
        <v>-0.43799622675480199</v>
      </c>
    </row>
    <row r="20" spans="2:8" x14ac:dyDescent="0.25">
      <c r="B20" s="21" t="s">
        <v>107</v>
      </c>
      <c r="C20" s="21"/>
      <c r="D20" s="21"/>
      <c r="E20" s="21"/>
      <c r="F20" s="22">
        <v>654.4094897904738</v>
      </c>
      <c r="G20" s="23">
        <v>568.822</v>
      </c>
      <c r="H20" s="39">
        <f t="shared" si="0"/>
        <v>0.15046445072531256</v>
      </c>
    </row>
    <row r="21" spans="2:8" x14ac:dyDescent="0.25">
      <c r="B21" s="21" t="s">
        <v>92</v>
      </c>
      <c r="C21" s="21"/>
      <c r="D21" s="21"/>
      <c r="E21" s="21"/>
      <c r="F21" s="22">
        <v>-322.47904030820388</v>
      </c>
      <c r="G21" s="23">
        <v>-351.93400000000003</v>
      </c>
      <c r="H21" s="39">
        <f t="shared" si="0"/>
        <v>-8.3694555489938871E-2</v>
      </c>
    </row>
    <row r="22" spans="2:8" x14ac:dyDescent="0.25">
      <c r="B22" s="21" t="s">
        <v>130</v>
      </c>
      <c r="C22" s="21"/>
      <c r="D22" s="21"/>
      <c r="E22" s="21"/>
      <c r="F22" s="22">
        <v>-476.12161008297136</v>
      </c>
      <c r="G22" s="23">
        <v>-488.11210661011285</v>
      </c>
      <c r="H22" s="39">
        <f t="shared" si="0"/>
        <v>-2.4565046358743792E-2</v>
      </c>
    </row>
    <row r="23" spans="2:8" x14ac:dyDescent="0.25">
      <c r="B23" s="5" t="s">
        <v>131</v>
      </c>
      <c r="C23" s="5"/>
      <c r="D23" s="5"/>
      <c r="E23" s="5"/>
      <c r="F23" s="17">
        <f>+SUM(F15:F22)</f>
        <v>5391.4907552448822</v>
      </c>
      <c r="G23" s="36">
        <f>+SUM(G15:G22)</f>
        <v>5183.8391899302978</v>
      </c>
      <c r="H23" s="61">
        <f t="shared" si="0"/>
        <v>4.0057485910818924E-2</v>
      </c>
    </row>
    <row r="24" spans="2:8" x14ac:dyDescent="0.25">
      <c r="B24" s="5" t="s">
        <v>132</v>
      </c>
      <c r="C24" s="5"/>
      <c r="D24" s="5"/>
      <c r="E24" s="5"/>
      <c r="F24" s="17">
        <f>+F23</f>
        <v>5391.4907552448822</v>
      </c>
      <c r="G24" s="36">
        <f>+G23</f>
        <v>5183.8391899302978</v>
      </c>
      <c r="H24" s="61">
        <f t="shared" si="0"/>
        <v>4.0057485910818924E-2</v>
      </c>
    </row>
    <row r="25" spans="2:8" x14ac:dyDescent="0.25">
      <c r="B25" s="5" t="s">
        <v>133</v>
      </c>
      <c r="C25" s="5"/>
      <c r="D25" s="5"/>
      <c r="E25" s="5"/>
      <c r="F25" s="17">
        <f>+F23</f>
        <v>5391.4907552448822</v>
      </c>
      <c r="G25" s="36">
        <f>+G23</f>
        <v>5183.8391899302978</v>
      </c>
      <c r="H25" s="61">
        <f t="shared" si="0"/>
        <v>4.0057485910818924E-2</v>
      </c>
    </row>
    <row r="26" spans="2:8" x14ac:dyDescent="0.25">
      <c r="B26" s="5" t="s">
        <v>134</v>
      </c>
      <c r="C26" s="5"/>
      <c r="D26" s="5"/>
      <c r="E26" s="5"/>
      <c r="F26" s="17">
        <v>30241.327959824826</v>
      </c>
      <c r="G26" s="36">
        <v>30186.41676327449</v>
      </c>
      <c r="H26" s="61">
        <f t="shared" si="0"/>
        <v>1.8190697153941393E-3</v>
      </c>
    </row>
    <row r="27" spans="2:8" x14ac:dyDescent="0.25">
      <c r="B27" s="21" t="s">
        <v>143</v>
      </c>
      <c r="C27" s="5"/>
      <c r="D27" s="5"/>
      <c r="E27" s="5"/>
      <c r="F27" s="22">
        <v>28025.056738629271</v>
      </c>
      <c r="G27" s="23">
        <v>27893.674343274488</v>
      </c>
      <c r="H27" s="39">
        <f t="shared" si="0"/>
        <v>4.710114334093074E-3</v>
      </c>
    </row>
    <row r="28" spans="2:8" ht="17.25" x14ac:dyDescent="0.3">
      <c r="B28" s="6" t="s">
        <v>135</v>
      </c>
      <c r="C28" s="6"/>
      <c r="D28" s="6"/>
      <c r="E28" s="6"/>
      <c r="F28" s="40">
        <f>+F23/F26</f>
        <v>0.17828220911487092</v>
      </c>
      <c r="G28" s="41">
        <f>+G23/G26</f>
        <v>0.17172754323848996</v>
      </c>
      <c r="H28" s="42" t="str">
        <f>IF(ISERROR($F28-G28),"-",CONCATENATE((FIXED($F28-G28,4)*10000)," bp"))</f>
        <v>66 bp</v>
      </c>
    </row>
    <row r="29" spans="2:8" ht="17.25" x14ac:dyDescent="0.3">
      <c r="B29" s="6" t="s">
        <v>136</v>
      </c>
      <c r="C29" s="6"/>
      <c r="D29" s="6"/>
      <c r="E29" s="6"/>
      <c r="F29" s="40">
        <f>+F24/F26</f>
        <v>0.17828220911487092</v>
      </c>
      <c r="G29" s="41">
        <f>+G24/G26</f>
        <v>0.17172754323848996</v>
      </c>
      <c r="H29" s="42" t="str">
        <f>IF(ISERROR($F29-G29),"-",CONCATENATE((FIXED($F29-G29,4)*10000)," bp"))</f>
        <v>66 bp</v>
      </c>
    </row>
    <row r="30" spans="2:8" ht="17.25" x14ac:dyDescent="0.3">
      <c r="B30" s="6" t="s">
        <v>137</v>
      </c>
      <c r="C30" s="6"/>
      <c r="D30" s="6"/>
      <c r="E30" s="6"/>
      <c r="F30" s="40">
        <f>+F25/F26</f>
        <v>0.17828220911487092</v>
      </c>
      <c r="G30" s="41">
        <f>+G25/G26</f>
        <v>0.17172754323848996</v>
      </c>
      <c r="H30" s="42" t="str">
        <f>IF(ISERROR($F30-G30),"-",CONCATENATE((FIXED($F30-G30,4)*10000)," bp"))</f>
        <v>66 bp</v>
      </c>
    </row>
    <row r="31" spans="2:8" ht="17.25" x14ac:dyDescent="0.3">
      <c r="B31" s="6" t="s">
        <v>38</v>
      </c>
      <c r="C31" s="6"/>
      <c r="D31" s="6"/>
      <c r="E31" s="6"/>
      <c r="F31" s="40">
        <v>9.2298497136915916E-2</v>
      </c>
      <c r="G31" s="41">
        <v>8.5599470173417305E-2</v>
      </c>
      <c r="H31" s="42" t="str">
        <f>IF(ISERROR($F31-G31),"-",CONCATENATE((FIXED($F31-G31,4)*10000)," bp"))</f>
        <v>67 bp</v>
      </c>
    </row>
    <row r="32" spans="2:8" x14ac:dyDescent="0.25">
      <c r="B32" s="73" t="s">
        <v>8</v>
      </c>
      <c r="C32" s="21"/>
      <c r="D32" s="21"/>
      <c r="E32" s="21"/>
      <c r="F32" s="49"/>
      <c r="G32" s="21"/>
      <c r="H32" s="50"/>
    </row>
    <row r="33" spans="2:8" x14ac:dyDescent="0.25">
      <c r="B33" s="51" t="s">
        <v>138</v>
      </c>
      <c r="C33" s="52"/>
      <c r="D33" s="52"/>
      <c r="E33" s="52"/>
      <c r="F33" s="53">
        <v>0.17443817509659157</v>
      </c>
      <c r="G33" s="72">
        <v>0.16941668404880256</v>
      </c>
      <c r="H33" s="54" t="str">
        <f>IF(ISERROR($F33-G33),"-",CONCATENATE((FIXED($F33-G33,4)*10000)," bp"))</f>
        <v>50 bp</v>
      </c>
    </row>
    <row r="34" spans="2:8" x14ac:dyDescent="0.25">
      <c r="B34" s="73" t="s">
        <v>139</v>
      </c>
      <c r="C34" s="21"/>
      <c r="D34" s="21"/>
      <c r="E34" s="21"/>
      <c r="F34" s="55">
        <v>0.17443817509659157</v>
      </c>
      <c r="G34" s="56">
        <v>0.16941668404880256</v>
      </c>
      <c r="H34" s="57" t="str">
        <f>IF(ISERROR($F34-G34),"-",CONCATENATE((FIXED($F34-G34,4)*10000)," bp"))</f>
        <v>50 bp</v>
      </c>
    </row>
    <row r="35" spans="2:8" x14ac:dyDescent="0.25">
      <c r="B35" s="73" t="s">
        <v>140</v>
      </c>
      <c r="C35" s="21"/>
      <c r="D35" s="21"/>
      <c r="E35" s="21"/>
      <c r="F35" s="55">
        <v>9.0188302164609144E-2</v>
      </c>
      <c r="G35" s="56">
        <v>8.4412543464266729E-2</v>
      </c>
      <c r="H35" s="57" t="str">
        <f>IF(ISERROR($F35-G35),"-",CONCATENATE((FIXED($F35-G35,4)*10000)," bp"))</f>
        <v>58 bp</v>
      </c>
    </row>
    <row r="36" spans="2:8" x14ac:dyDescent="0.25">
      <c r="B36" s="48"/>
      <c r="C36" s="21"/>
      <c r="D36" s="21"/>
      <c r="E36" s="21"/>
      <c r="F36" s="56"/>
      <c r="G36" s="56"/>
      <c r="H36" s="57"/>
    </row>
    <row r="37" spans="2:8" ht="17.25" x14ac:dyDescent="0.25">
      <c r="B37" s="64" t="s">
        <v>152</v>
      </c>
      <c r="C37" s="21"/>
      <c r="D37" s="21"/>
      <c r="E37" s="21"/>
      <c r="F37" s="56"/>
      <c r="G37" s="56"/>
      <c r="H37" s="57"/>
    </row>
    <row r="38" spans="2:8" ht="17.25" x14ac:dyDescent="0.25">
      <c r="B38" s="64" t="s">
        <v>153</v>
      </c>
      <c r="C38" s="21"/>
      <c r="D38" s="21"/>
      <c r="E38" s="21"/>
      <c r="F38" s="56"/>
      <c r="G38" s="56"/>
      <c r="H38" s="57"/>
    </row>
    <row r="41" spans="2:8" ht="17.25" x14ac:dyDescent="0.3">
      <c r="B41" s="6" t="s">
        <v>31</v>
      </c>
      <c r="G41" s="4"/>
    </row>
    <row r="42" spans="2:8" x14ac:dyDescent="0.25">
      <c r="B42" s="70" t="s">
        <v>16</v>
      </c>
      <c r="G42" s="4"/>
    </row>
    <row r="43" spans="2:8" ht="17.25" x14ac:dyDescent="0.25">
      <c r="B43" s="7"/>
      <c r="C43" s="7"/>
      <c r="D43" s="7"/>
      <c r="E43" s="7"/>
      <c r="F43" s="8" t="s">
        <v>148</v>
      </c>
      <c r="G43" s="9" t="s">
        <v>151</v>
      </c>
      <c r="H43" s="9" t="s">
        <v>0</v>
      </c>
    </row>
    <row r="44" spans="2:8" x14ac:dyDescent="0.25">
      <c r="B44" s="21" t="s">
        <v>7</v>
      </c>
      <c r="C44" s="21"/>
      <c r="D44" s="21"/>
      <c r="E44" s="21"/>
      <c r="F44" s="22">
        <f t="shared" ref="F44:F60" si="1">+F15</f>
        <v>2060</v>
      </c>
      <c r="G44" s="23">
        <v>2060</v>
      </c>
      <c r="H44" s="39">
        <f>IF(ISERROR($F44/G44),"-",ABS($F44)/ABS(G44)-1)</f>
        <v>0</v>
      </c>
    </row>
    <row r="45" spans="2:8" x14ac:dyDescent="0.25">
      <c r="B45" s="21" t="s">
        <v>128</v>
      </c>
      <c r="C45" s="21"/>
      <c r="D45" s="21"/>
      <c r="E45" s="21"/>
      <c r="F45" s="22">
        <f t="shared" si="1"/>
        <v>3512.0072385650201</v>
      </c>
      <c r="G45" s="23">
        <v>3442.03880903562</v>
      </c>
      <c r="H45" s="39">
        <f t="shared" ref="H45:H56" si="2">IF(ISERROR($F45/G45),"-",ABS($F45)/ABS(G45)-1)</f>
        <v>2.032761203787925E-2</v>
      </c>
    </row>
    <row r="46" spans="2:8" x14ac:dyDescent="0.25">
      <c r="B46" s="21" t="s">
        <v>129</v>
      </c>
      <c r="C46" s="21"/>
      <c r="D46" s="21"/>
      <c r="E46" s="21"/>
      <c r="F46" s="22">
        <f t="shared" si="1"/>
        <v>72.1036</v>
      </c>
      <c r="G46" s="23">
        <v>63.947600000000008</v>
      </c>
      <c r="H46" s="39">
        <f t="shared" si="2"/>
        <v>0.12754192495105343</v>
      </c>
    </row>
    <row r="47" spans="2:8" x14ac:dyDescent="0.25">
      <c r="B47" s="21" t="s">
        <v>149</v>
      </c>
      <c r="C47" s="21"/>
      <c r="D47" s="21"/>
      <c r="E47" s="21"/>
      <c r="F47" s="22">
        <f t="shared" si="1"/>
        <v>-110.788003</v>
      </c>
      <c r="G47" s="23">
        <v>0</v>
      </c>
      <c r="H47" s="39" t="str">
        <f t="shared" si="2"/>
        <v>-</v>
      </c>
    </row>
    <row r="48" spans="2:8" x14ac:dyDescent="0.25">
      <c r="B48" s="21" t="s">
        <v>108</v>
      </c>
      <c r="C48" s="21"/>
      <c r="D48" s="21"/>
      <c r="E48" s="21"/>
      <c r="F48" s="22">
        <f t="shared" si="1"/>
        <v>2.3590802805632047</v>
      </c>
      <c r="G48" s="23">
        <v>2.6329691252692742</v>
      </c>
      <c r="H48" s="39">
        <f t="shared" si="2"/>
        <v>-0.10402280910835171</v>
      </c>
    </row>
    <row r="49" spans="2:8" x14ac:dyDescent="0.25">
      <c r="B49" s="21" t="s">
        <v>107</v>
      </c>
      <c r="C49" s="21"/>
      <c r="D49" s="21"/>
      <c r="E49" s="21"/>
      <c r="F49" s="22">
        <f t="shared" si="1"/>
        <v>654.4094897904738</v>
      </c>
      <c r="G49" s="23">
        <v>601.96353331951161</v>
      </c>
      <c r="H49" s="39">
        <f t="shared" si="2"/>
        <v>8.7124806683472E-2</v>
      </c>
    </row>
    <row r="50" spans="2:8" x14ac:dyDescent="0.25">
      <c r="B50" s="21" t="s">
        <v>92</v>
      </c>
      <c r="C50" s="21"/>
      <c r="D50" s="21"/>
      <c r="E50" s="21"/>
      <c r="F50" s="22">
        <f t="shared" si="1"/>
        <v>-322.47904030820388</v>
      </c>
      <c r="G50" s="23">
        <v>-354.17</v>
      </c>
      <c r="H50" s="39">
        <f t="shared" si="2"/>
        <v>-8.9479514616698563E-2</v>
      </c>
    </row>
    <row r="51" spans="2:8" x14ac:dyDescent="0.25">
      <c r="B51" s="21" t="s">
        <v>130</v>
      </c>
      <c r="C51" s="21"/>
      <c r="D51" s="21"/>
      <c r="E51" s="21"/>
      <c r="F51" s="22">
        <f t="shared" si="1"/>
        <v>-476.12161008297136</v>
      </c>
      <c r="G51" s="23">
        <v>-481.91241875150689</v>
      </c>
      <c r="H51" s="39">
        <f t="shared" si="2"/>
        <v>-1.2016309277809833E-2</v>
      </c>
    </row>
    <row r="52" spans="2:8" x14ac:dyDescent="0.25">
      <c r="B52" s="5" t="s">
        <v>131</v>
      </c>
      <c r="C52" s="5"/>
      <c r="D52" s="5"/>
      <c r="E52" s="5"/>
      <c r="F52" s="17">
        <f t="shared" si="1"/>
        <v>5391.4907552448822</v>
      </c>
      <c r="G52" s="36">
        <f>+SUM(G44:G51)</f>
        <v>5334.5004927288946</v>
      </c>
      <c r="H52" s="61">
        <f t="shared" si="2"/>
        <v>1.0683336254944109E-2</v>
      </c>
    </row>
    <row r="53" spans="2:8" x14ac:dyDescent="0.25">
      <c r="B53" s="5" t="s">
        <v>132</v>
      </c>
      <c r="C53" s="5"/>
      <c r="D53" s="5"/>
      <c r="E53" s="5"/>
      <c r="F53" s="17">
        <f t="shared" si="1"/>
        <v>5391.4907552448822</v>
      </c>
      <c r="G53" s="36">
        <f>+G52</f>
        <v>5334.5004927288946</v>
      </c>
      <c r="H53" s="61">
        <f t="shared" si="2"/>
        <v>1.0683336254944109E-2</v>
      </c>
    </row>
    <row r="54" spans="2:8" x14ac:dyDescent="0.25">
      <c r="B54" s="5" t="s">
        <v>133</v>
      </c>
      <c r="C54" s="5"/>
      <c r="D54" s="5"/>
      <c r="E54" s="5"/>
      <c r="F54" s="17">
        <f t="shared" si="1"/>
        <v>5391.4907552448822</v>
      </c>
      <c r="G54" s="36">
        <f>+G52</f>
        <v>5334.5004927288946</v>
      </c>
      <c r="H54" s="61">
        <f t="shared" si="2"/>
        <v>1.0683336254944109E-2</v>
      </c>
    </row>
    <row r="55" spans="2:8" x14ac:dyDescent="0.25">
      <c r="B55" s="5" t="s">
        <v>134</v>
      </c>
      <c r="C55" s="5"/>
      <c r="D55" s="5"/>
      <c r="E55" s="5"/>
      <c r="F55" s="17">
        <f t="shared" si="1"/>
        <v>30241.327959824826</v>
      </c>
      <c r="G55" s="36">
        <v>30442.041260566788</v>
      </c>
      <c r="H55" s="61">
        <f t="shared" si="2"/>
        <v>-6.5932931048863219E-3</v>
      </c>
    </row>
    <row r="56" spans="2:8" x14ac:dyDescent="0.25">
      <c r="B56" s="21" t="s">
        <v>143</v>
      </c>
      <c r="C56" s="5"/>
      <c r="D56" s="5"/>
      <c r="E56" s="5"/>
      <c r="F56" s="22">
        <f t="shared" si="1"/>
        <v>28025.056738629271</v>
      </c>
      <c r="G56" s="23">
        <v>28147.670416306792</v>
      </c>
      <c r="H56" s="39">
        <f t="shared" si="2"/>
        <v>-4.3560861650023819E-3</v>
      </c>
    </row>
    <row r="57" spans="2:8" ht="17.25" x14ac:dyDescent="0.3">
      <c r="B57" s="6" t="s">
        <v>135</v>
      </c>
      <c r="C57" s="6"/>
      <c r="D57" s="6"/>
      <c r="E57" s="6"/>
      <c r="F57" s="40">
        <f t="shared" si="1"/>
        <v>0.17828220911487092</v>
      </c>
      <c r="G57" s="41">
        <f>+G52/G55</f>
        <v>0.17523465154877638</v>
      </c>
      <c r="H57" s="42" t="str">
        <f>IF(ISERROR($F57-G57),"-",CONCATENATE((FIXED($F57-G57,4)*10000)," bp"))</f>
        <v>30 bp</v>
      </c>
    </row>
    <row r="58" spans="2:8" ht="17.25" x14ac:dyDescent="0.3">
      <c r="B58" s="6" t="s">
        <v>136</v>
      </c>
      <c r="C58" s="6"/>
      <c r="D58" s="6"/>
      <c r="E58" s="6"/>
      <c r="F58" s="40">
        <f t="shared" si="1"/>
        <v>0.17828220911487092</v>
      </c>
      <c r="G58" s="41">
        <f>+G53/G55</f>
        <v>0.17523465154877638</v>
      </c>
      <c r="H58" s="42" t="str">
        <f>IF(ISERROR($F58-G58),"-",CONCATENATE((FIXED($F58-G58,4)*10000)," bp"))</f>
        <v>30 bp</v>
      </c>
    </row>
    <row r="59" spans="2:8" ht="17.25" x14ac:dyDescent="0.3">
      <c r="B59" s="6" t="s">
        <v>137</v>
      </c>
      <c r="C59" s="6"/>
      <c r="D59" s="6"/>
      <c r="E59" s="6"/>
      <c r="F59" s="40">
        <f t="shared" si="1"/>
        <v>0.17828220911487092</v>
      </c>
      <c r="G59" s="41">
        <f>+G54/G55</f>
        <v>0.17523465154877638</v>
      </c>
      <c r="H59" s="42" t="str">
        <f>IF(ISERROR($F59-G59),"-",CONCATENATE((FIXED($F59-G59,4)*10000)," bp"))</f>
        <v>30 bp</v>
      </c>
    </row>
    <row r="60" spans="2:8" ht="17.25" x14ac:dyDescent="0.3">
      <c r="B60" s="6" t="s">
        <v>38</v>
      </c>
      <c r="C60" s="6"/>
      <c r="D60" s="6"/>
      <c r="E60" s="6"/>
      <c r="F60" s="40">
        <f t="shared" si="1"/>
        <v>9.2298497136915916E-2</v>
      </c>
      <c r="G60" s="41">
        <v>9.1415619017469862E-2</v>
      </c>
      <c r="H60" s="42" t="str">
        <f>IF(ISERROR($F60-G60),"-",CONCATENATE((FIXED($F60-G60,4)*10000)," bp"))</f>
        <v>9 bp</v>
      </c>
    </row>
    <row r="61" spans="2:8" x14ac:dyDescent="0.25">
      <c r="B61" s="73" t="s">
        <v>8</v>
      </c>
      <c r="C61" s="21"/>
      <c r="D61" s="21"/>
      <c r="E61" s="21"/>
      <c r="F61" s="49"/>
      <c r="G61" s="21"/>
      <c r="H61" s="50"/>
    </row>
    <row r="62" spans="2:8" x14ac:dyDescent="0.25">
      <c r="B62" s="51" t="s">
        <v>138</v>
      </c>
      <c r="C62" s="52"/>
      <c r="D62" s="52"/>
      <c r="E62" s="52"/>
      <c r="F62" s="53">
        <f>+F33</f>
        <v>0.17443817509659157</v>
      </c>
      <c r="G62" s="72">
        <v>0.17108483026450766</v>
      </c>
      <c r="H62" s="54" t="str">
        <f>IF(ISERROR($F62-G62),"-",CONCATENATE((FIXED($F62-G62,4)*10000)," bp"))</f>
        <v>34 bp</v>
      </c>
    </row>
    <row r="63" spans="2:8" x14ac:dyDescent="0.25">
      <c r="B63" s="73" t="s">
        <v>139</v>
      </c>
      <c r="C63" s="21"/>
      <c r="D63" s="21"/>
      <c r="E63" s="21"/>
      <c r="F63" s="55">
        <f>+F34</f>
        <v>0.17443817509659157</v>
      </c>
      <c r="G63" s="56">
        <v>0.17108483026450766</v>
      </c>
      <c r="H63" s="57" t="str">
        <f>IF(ISERROR($F63-G63),"-",CONCATENATE((FIXED($F63-G63,4)*10000)," bp"))</f>
        <v>34 bp</v>
      </c>
    </row>
    <row r="64" spans="2:8" x14ac:dyDescent="0.25">
      <c r="B64" s="73" t="s">
        <v>140</v>
      </c>
      <c r="C64" s="21"/>
      <c r="D64" s="21"/>
      <c r="E64" s="21"/>
      <c r="F64" s="55">
        <f>+F35</f>
        <v>9.0188302164609144E-2</v>
      </c>
      <c r="G64" s="56">
        <v>8.9241425652323306E-2</v>
      </c>
      <c r="H64" s="57" t="str">
        <f>IF(ISERROR($F64-G64),"-",CONCATENATE((FIXED($F64-G64,4)*10000)," bp"))</f>
        <v>9 bp</v>
      </c>
    </row>
    <row r="65" spans="2:8" x14ac:dyDescent="0.25">
      <c r="B65" s="48"/>
      <c r="C65" s="21"/>
      <c r="D65" s="21"/>
      <c r="E65" s="21"/>
      <c r="F65" s="56"/>
      <c r="G65" s="56"/>
      <c r="H65" s="57"/>
    </row>
    <row r="66" spans="2:8" ht="17.25" x14ac:dyDescent="0.25">
      <c r="B66" s="64" t="s">
        <v>152</v>
      </c>
      <c r="C66" s="21"/>
      <c r="D66" s="21"/>
      <c r="E66" s="21"/>
      <c r="F66" s="56"/>
      <c r="G66" s="56"/>
      <c r="H66" s="57"/>
    </row>
  </sheetData>
  <pageMargins left="0.70866141732283472" right="0.70866141732283472" top="0.74803149606299213" bottom="0.74803149606299213" header="0.31496062992125984" footer="0.31496062992125984"/>
  <pageSetup paperSize="9" scale="63"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9:J58"/>
  <sheetViews>
    <sheetView tabSelected="1" zoomScale="90" zoomScaleNormal="90" workbookViewId="0"/>
  </sheetViews>
  <sheetFormatPr baseColWidth="10" defaultRowHeight="15" x14ac:dyDescent="0.25"/>
  <cols>
    <col min="1" max="3" width="11.42578125" style="1"/>
    <col min="4" max="4" width="14" style="1" customWidth="1"/>
    <col min="5" max="5" width="16.28515625" style="1" customWidth="1"/>
    <col min="6" max="6" width="24.28515625" style="1" customWidth="1"/>
    <col min="7" max="7" width="17.5703125" style="1" customWidth="1"/>
    <col min="8" max="8" width="17.5703125" style="4" customWidth="1"/>
    <col min="9" max="9" width="17.5703125" style="1" customWidth="1"/>
    <col min="10" max="10" width="9.85546875" style="1" customWidth="1"/>
    <col min="11" max="16384" width="11.42578125" style="1"/>
  </cols>
  <sheetData>
    <row r="9" spans="2:9" ht="23.25" x14ac:dyDescent="0.35">
      <c r="B9" s="16" t="s">
        <v>127</v>
      </c>
    </row>
    <row r="12" spans="2:9" x14ac:dyDescent="0.25">
      <c r="B12" s="83" t="s">
        <v>171</v>
      </c>
      <c r="C12" s="83"/>
      <c r="D12" s="83"/>
      <c r="E12" s="83"/>
      <c r="F12" s="83"/>
      <c r="G12" s="83"/>
      <c r="H12" s="83"/>
      <c r="I12" s="83"/>
    </row>
    <row r="13" spans="2:9" x14ac:dyDescent="0.25">
      <c r="B13" s="83"/>
      <c r="C13" s="83"/>
      <c r="D13" s="83"/>
      <c r="E13" s="83"/>
      <c r="F13" s="83"/>
      <c r="G13" s="83"/>
      <c r="H13" s="83"/>
      <c r="I13" s="83"/>
    </row>
    <row r="14" spans="2:9" x14ac:dyDescent="0.25">
      <c r="B14" s="83"/>
      <c r="C14" s="83"/>
      <c r="D14" s="83"/>
      <c r="E14" s="83"/>
      <c r="F14" s="83"/>
      <c r="G14" s="83"/>
      <c r="H14" s="83"/>
      <c r="I14" s="83"/>
    </row>
    <row r="15" spans="2:9" x14ac:dyDescent="0.25">
      <c r="B15" s="70" t="s">
        <v>16</v>
      </c>
      <c r="G15" s="4"/>
    </row>
    <row r="16" spans="2:9" x14ac:dyDescent="0.25">
      <c r="B16" s="7"/>
      <c r="C16" s="7"/>
      <c r="D16" s="7"/>
      <c r="E16" s="7"/>
      <c r="F16" s="7"/>
      <c r="G16" s="8" t="s">
        <v>155</v>
      </c>
      <c r="H16" s="9" t="s">
        <v>156</v>
      </c>
      <c r="I16" s="9" t="s">
        <v>157</v>
      </c>
    </row>
    <row r="17" spans="2:10" ht="24" customHeight="1" x14ac:dyDescent="0.3">
      <c r="B17" s="6" t="s">
        <v>158</v>
      </c>
      <c r="C17" s="21"/>
      <c r="D17" s="21"/>
      <c r="E17" s="21"/>
      <c r="F17" s="21"/>
      <c r="G17" s="18"/>
      <c r="H17" s="27"/>
      <c r="I17" s="90"/>
      <c r="J17" s="12"/>
    </row>
    <row r="18" spans="2:10" x14ac:dyDescent="0.25">
      <c r="B18" s="103" t="s">
        <v>172</v>
      </c>
      <c r="C18" s="104"/>
      <c r="D18" s="104"/>
      <c r="E18" s="104"/>
      <c r="F18" s="104"/>
      <c r="G18" s="116">
        <v>5391.4907552448831</v>
      </c>
      <c r="H18" s="117">
        <v>5183.6792888540622</v>
      </c>
      <c r="I18" s="118">
        <v>5183.8391899302978</v>
      </c>
      <c r="J18" s="12"/>
    </row>
    <row r="19" spans="2:10" ht="30.75" customHeight="1" x14ac:dyDescent="0.25">
      <c r="B19" s="108" t="s">
        <v>173</v>
      </c>
      <c r="C19" s="109"/>
      <c r="D19" s="109"/>
      <c r="E19" s="109"/>
      <c r="F19" s="109"/>
      <c r="G19" s="81">
        <v>5253.3993691242849</v>
      </c>
      <c r="H19" s="119">
        <v>5072.695120625257</v>
      </c>
      <c r="I19" s="120">
        <v>5105.3328893798998</v>
      </c>
      <c r="J19" s="12"/>
    </row>
    <row r="20" spans="2:10" s="86" customFormat="1" ht="45.75" customHeight="1" x14ac:dyDescent="0.25">
      <c r="B20" s="112" t="s">
        <v>174</v>
      </c>
      <c r="C20" s="113"/>
      <c r="D20" s="113"/>
      <c r="E20" s="113"/>
      <c r="F20" s="113"/>
      <c r="G20" s="121">
        <v>5394.0989859761721</v>
      </c>
      <c r="H20" s="115">
        <v>5158.9199710109669</v>
      </c>
      <c r="I20" s="115" t="s">
        <v>184</v>
      </c>
      <c r="J20" s="12"/>
    </row>
    <row r="21" spans="2:10" x14ac:dyDescent="0.25">
      <c r="B21" s="103" t="s">
        <v>159</v>
      </c>
      <c r="C21" s="104"/>
      <c r="D21" s="104"/>
      <c r="E21" s="104"/>
      <c r="F21" s="104"/>
      <c r="G21" s="116">
        <v>5391.4907552448831</v>
      </c>
      <c r="H21" s="117">
        <v>5183.6792888540622</v>
      </c>
      <c r="I21" s="118">
        <v>5183.8391899302978</v>
      </c>
      <c r="J21" s="12"/>
    </row>
    <row r="22" spans="2:10" ht="30.75" customHeight="1" x14ac:dyDescent="0.25">
      <c r="B22" s="108" t="s">
        <v>175</v>
      </c>
      <c r="C22" s="109"/>
      <c r="D22" s="109"/>
      <c r="E22" s="109"/>
      <c r="F22" s="109"/>
      <c r="G22" s="81">
        <v>5253.3993691242849</v>
      </c>
      <c r="H22" s="119">
        <v>5072.695120625257</v>
      </c>
      <c r="I22" s="120">
        <v>5105.3328893798998</v>
      </c>
      <c r="J22" s="12"/>
    </row>
    <row r="23" spans="2:10" s="86" customFormat="1" ht="30.75" customHeight="1" x14ac:dyDescent="0.25">
      <c r="B23" s="112" t="s">
        <v>176</v>
      </c>
      <c r="C23" s="113"/>
      <c r="D23" s="113"/>
      <c r="E23" s="113"/>
      <c r="F23" s="113"/>
      <c r="G23" s="121">
        <v>5394.0989859761721</v>
      </c>
      <c r="H23" s="115">
        <v>5158.9199710109669</v>
      </c>
      <c r="I23" s="115" t="s">
        <v>184</v>
      </c>
      <c r="J23" s="12"/>
    </row>
    <row r="24" spans="2:10" x14ac:dyDescent="0.25">
      <c r="B24" s="103" t="s">
        <v>133</v>
      </c>
      <c r="C24" s="104"/>
      <c r="D24" s="104"/>
      <c r="E24" s="104"/>
      <c r="F24" s="104"/>
      <c r="G24" s="116">
        <v>5391.4907552448831</v>
      </c>
      <c r="H24" s="117">
        <v>5183.6792888540622</v>
      </c>
      <c r="I24" s="118">
        <v>5183.8391899302978</v>
      </c>
      <c r="J24" s="12"/>
    </row>
    <row r="25" spans="2:10" ht="30.75" customHeight="1" x14ac:dyDescent="0.25">
      <c r="B25" s="108" t="s">
        <v>160</v>
      </c>
      <c r="C25" s="109"/>
      <c r="D25" s="109"/>
      <c r="E25" s="109"/>
      <c r="F25" s="109"/>
      <c r="G25" s="81">
        <v>5253.3993691242849</v>
      </c>
      <c r="H25" s="119">
        <v>5072.695120625257</v>
      </c>
      <c r="I25" s="120">
        <v>5105.3328893798998</v>
      </c>
      <c r="J25" s="12"/>
    </row>
    <row r="26" spans="2:10" s="86" customFormat="1" ht="30.75" customHeight="1" x14ac:dyDescent="0.25">
      <c r="B26" s="112" t="s">
        <v>177</v>
      </c>
      <c r="C26" s="113"/>
      <c r="D26" s="113"/>
      <c r="E26" s="113"/>
      <c r="F26" s="113"/>
      <c r="G26" s="121">
        <v>5394.0989859761721</v>
      </c>
      <c r="H26" s="115">
        <v>5158.9199710109669</v>
      </c>
      <c r="I26" s="115" t="s">
        <v>184</v>
      </c>
      <c r="J26" s="12"/>
    </row>
    <row r="27" spans="2:10" ht="24.75" customHeight="1" x14ac:dyDescent="0.3">
      <c r="B27" s="6" t="s">
        <v>161</v>
      </c>
      <c r="C27" s="5"/>
      <c r="D27" s="5"/>
      <c r="E27" s="5"/>
      <c r="F27" s="36"/>
      <c r="G27" s="87"/>
      <c r="H27" s="92"/>
      <c r="I27" s="93"/>
      <c r="J27" s="12"/>
    </row>
    <row r="28" spans="2:10" x14ac:dyDescent="0.25">
      <c r="B28" s="103" t="s">
        <v>162</v>
      </c>
      <c r="C28" s="104"/>
      <c r="D28" s="104"/>
      <c r="E28" s="104"/>
      <c r="F28" s="104"/>
      <c r="G28" s="116">
        <v>30241.327959824826</v>
      </c>
      <c r="H28" s="117">
        <v>30477.382679389211</v>
      </c>
      <c r="I28" s="118">
        <v>30186.41676327449</v>
      </c>
      <c r="J28" s="12"/>
    </row>
    <row r="29" spans="2:10" ht="30" customHeight="1" x14ac:dyDescent="0.25">
      <c r="B29" s="108" t="s">
        <v>163</v>
      </c>
      <c r="C29" s="109"/>
      <c r="D29" s="109"/>
      <c r="E29" s="109"/>
      <c r="F29" s="109"/>
      <c r="G29" s="81">
        <v>30131.971490076474</v>
      </c>
      <c r="H29" s="119">
        <v>30414.561029389213</v>
      </c>
      <c r="I29" s="120">
        <v>30134.77048051091</v>
      </c>
      <c r="J29" s="12"/>
    </row>
    <row r="30" spans="2:10" ht="24" customHeight="1" x14ac:dyDescent="0.3">
      <c r="B30" s="6" t="s">
        <v>164</v>
      </c>
      <c r="C30" s="5"/>
      <c r="D30" s="5"/>
      <c r="E30" s="5"/>
      <c r="F30" s="36"/>
      <c r="G30" s="88"/>
      <c r="H30" s="94"/>
      <c r="I30" s="95"/>
      <c r="J30" s="12"/>
    </row>
    <row r="31" spans="2:10" x14ac:dyDescent="0.25">
      <c r="B31" s="103" t="s">
        <v>178</v>
      </c>
      <c r="C31" s="104"/>
      <c r="D31" s="104"/>
      <c r="E31" s="104"/>
      <c r="F31" s="104"/>
      <c r="G31" s="105">
        <v>0.17828220911487092</v>
      </c>
      <c r="H31" s="106">
        <v>0.17008282316708265</v>
      </c>
      <c r="I31" s="107">
        <v>0.17172754323848993</v>
      </c>
      <c r="J31" s="12"/>
    </row>
    <row r="32" spans="2:10" ht="30.75" customHeight="1" x14ac:dyDescent="0.25">
      <c r="B32" s="108" t="s">
        <v>179</v>
      </c>
      <c r="C32" s="109"/>
      <c r="D32" s="109"/>
      <c r="E32" s="109"/>
      <c r="F32" s="109"/>
      <c r="G32" s="82">
        <v>0.17434635403310453</v>
      </c>
      <c r="H32" s="110">
        <v>0.16678508414846344</v>
      </c>
      <c r="I32" s="111">
        <v>0.16941668404880258</v>
      </c>
      <c r="J32" s="12"/>
    </row>
    <row r="33" spans="2:10" s="86" customFormat="1" ht="45.75" customHeight="1" x14ac:dyDescent="0.25">
      <c r="B33" s="112" t="s">
        <v>180</v>
      </c>
      <c r="C33" s="113"/>
      <c r="D33" s="113"/>
      <c r="E33" s="113"/>
      <c r="F33" s="113"/>
      <c r="G33" s="114">
        <v>0.17837381640623357</v>
      </c>
      <c r="H33" s="111">
        <v>0.16921411015712015</v>
      </c>
      <c r="I33" s="115" t="s">
        <v>184</v>
      </c>
      <c r="J33" s="12"/>
    </row>
    <row r="34" spans="2:10" x14ac:dyDescent="0.25">
      <c r="B34" s="103" t="s">
        <v>165</v>
      </c>
      <c r="C34" s="104"/>
      <c r="D34" s="104"/>
      <c r="E34" s="104"/>
      <c r="F34" s="104"/>
      <c r="G34" s="105">
        <v>0.17828220911487092</v>
      </c>
      <c r="H34" s="106">
        <v>0.17008282316708265</v>
      </c>
      <c r="I34" s="107">
        <v>0.17172754323848993</v>
      </c>
      <c r="J34" s="12"/>
    </row>
    <row r="35" spans="2:10" ht="30.75" customHeight="1" x14ac:dyDescent="0.25">
      <c r="B35" s="108" t="s">
        <v>166</v>
      </c>
      <c r="C35" s="109"/>
      <c r="D35" s="109"/>
      <c r="E35" s="109"/>
      <c r="F35" s="109"/>
      <c r="G35" s="82">
        <v>0.17828220911487092</v>
      </c>
      <c r="H35" s="110">
        <v>0.17008282316708265</v>
      </c>
      <c r="I35" s="111">
        <v>0.17172754323848993</v>
      </c>
      <c r="J35" s="12"/>
    </row>
    <row r="36" spans="2:10" s="86" customFormat="1" ht="45.75" customHeight="1" x14ac:dyDescent="0.25">
      <c r="B36" s="112" t="s">
        <v>181</v>
      </c>
      <c r="C36" s="113"/>
      <c r="D36" s="113"/>
      <c r="E36" s="113"/>
      <c r="F36" s="113"/>
      <c r="G36" s="114">
        <v>0.17837381640623357</v>
      </c>
      <c r="H36" s="111">
        <v>0.16921411015712015</v>
      </c>
      <c r="I36" s="115" t="s">
        <v>184</v>
      </c>
      <c r="J36" s="12"/>
    </row>
    <row r="37" spans="2:10" x14ac:dyDescent="0.25">
      <c r="B37" s="103" t="s">
        <v>167</v>
      </c>
      <c r="C37" s="104"/>
      <c r="D37" s="104"/>
      <c r="E37" s="104"/>
      <c r="F37" s="104"/>
      <c r="G37" s="105">
        <v>0.17828220911487092</v>
      </c>
      <c r="H37" s="106">
        <v>0.17008282316708265</v>
      </c>
      <c r="I37" s="107">
        <v>0.17172754323848993</v>
      </c>
      <c r="J37" s="12"/>
    </row>
    <row r="38" spans="2:10" ht="30.75" customHeight="1" x14ac:dyDescent="0.25">
      <c r="B38" s="108" t="s">
        <v>168</v>
      </c>
      <c r="C38" s="109"/>
      <c r="D38" s="109"/>
      <c r="E38" s="109"/>
      <c r="F38" s="109"/>
      <c r="G38" s="82">
        <v>0.17434635403310453</v>
      </c>
      <c r="H38" s="110">
        <v>0.16678508414846344</v>
      </c>
      <c r="I38" s="111">
        <v>0.16941668404880258</v>
      </c>
      <c r="J38" s="12"/>
    </row>
    <row r="39" spans="2:10" s="86" customFormat="1" ht="45.75" customHeight="1" x14ac:dyDescent="0.25">
      <c r="B39" s="112" t="s">
        <v>182</v>
      </c>
      <c r="C39" s="113"/>
      <c r="D39" s="113"/>
      <c r="E39" s="113"/>
      <c r="F39" s="113"/>
      <c r="G39" s="114">
        <v>0.17837381640623357</v>
      </c>
      <c r="H39" s="111">
        <v>0.16921411015712015</v>
      </c>
      <c r="I39" s="115" t="s">
        <v>184</v>
      </c>
      <c r="J39" s="12"/>
    </row>
    <row r="40" spans="2:10" ht="24" customHeight="1" x14ac:dyDescent="0.3">
      <c r="B40" s="6" t="s">
        <v>38</v>
      </c>
      <c r="C40" s="21"/>
      <c r="D40" s="21"/>
      <c r="E40" s="21"/>
      <c r="F40" s="56"/>
      <c r="G40" s="88"/>
      <c r="H40" s="94"/>
      <c r="I40" s="95"/>
      <c r="J40" s="12"/>
    </row>
    <row r="41" spans="2:10" x14ac:dyDescent="0.25">
      <c r="B41" s="97" t="s">
        <v>169</v>
      </c>
      <c r="C41" s="98"/>
      <c r="D41" s="98"/>
      <c r="E41" s="98"/>
      <c r="F41" s="99"/>
      <c r="G41" s="100">
        <v>58413.635351474099</v>
      </c>
      <c r="H41" s="101">
        <v>65124.673048902499</v>
      </c>
      <c r="I41" s="102">
        <v>60559.243876489862</v>
      </c>
      <c r="J41" s="12"/>
    </row>
    <row r="42" spans="2:10" ht="15" customHeight="1" x14ac:dyDescent="0.25">
      <c r="B42" s="103" t="s">
        <v>38</v>
      </c>
      <c r="C42" s="104"/>
      <c r="D42" s="104"/>
      <c r="E42" s="104"/>
      <c r="F42" s="104"/>
      <c r="G42" s="105">
        <v>9.2298497136915916E-2</v>
      </c>
      <c r="H42" s="106">
        <v>7.9596242808952111E-2</v>
      </c>
      <c r="I42" s="107">
        <v>8.5599470173417305E-2</v>
      </c>
      <c r="J42" s="12"/>
    </row>
    <row r="43" spans="2:10" ht="30.75" customHeight="1" x14ac:dyDescent="0.25">
      <c r="B43" s="108" t="s">
        <v>170</v>
      </c>
      <c r="C43" s="109"/>
      <c r="D43" s="109"/>
      <c r="E43" s="109"/>
      <c r="F43" s="109"/>
      <c r="G43" s="82">
        <v>9.0147581844067959E-2</v>
      </c>
      <c r="H43" s="110">
        <v>7.8025031465845537E-2</v>
      </c>
      <c r="I43" s="111">
        <v>8.4412543464266729E-2</v>
      </c>
      <c r="J43" s="12"/>
    </row>
    <row r="44" spans="2:10" s="86" customFormat="1" ht="30.75" customHeight="1" x14ac:dyDescent="0.25">
      <c r="B44" s="84" t="s">
        <v>183</v>
      </c>
      <c r="C44" s="85"/>
      <c r="D44" s="85"/>
      <c r="E44" s="85"/>
      <c r="F44" s="85"/>
      <c r="G44" s="89">
        <v>9.2339025161475963E-2</v>
      </c>
      <c r="H44" s="96">
        <v>7.9246187519133801E-2</v>
      </c>
      <c r="I44" s="91" t="s">
        <v>184</v>
      </c>
      <c r="J44" s="12"/>
    </row>
    <row r="45" spans="2:10" x14ac:dyDescent="0.25">
      <c r="B45" s="5"/>
      <c r="C45" s="5"/>
      <c r="D45" s="5"/>
      <c r="E45" s="5"/>
      <c r="F45" s="36"/>
      <c r="G45" s="36"/>
      <c r="H45" s="37"/>
    </row>
    <row r="46" spans="2:10" x14ac:dyDescent="0.25">
      <c r="B46" s="5"/>
      <c r="C46" s="5"/>
      <c r="D46" s="5"/>
      <c r="E46" s="5"/>
      <c r="F46" s="36"/>
      <c r="G46" s="36"/>
      <c r="H46" s="37"/>
    </row>
    <row r="47" spans="2:10" x14ac:dyDescent="0.25">
      <c r="B47" s="5"/>
      <c r="C47" s="5"/>
      <c r="D47" s="5"/>
      <c r="E47" s="5"/>
      <c r="F47" s="36"/>
      <c r="G47" s="36"/>
      <c r="H47" s="37"/>
    </row>
    <row r="48" spans="2:10" ht="17.25" x14ac:dyDescent="0.3">
      <c r="B48" s="6"/>
      <c r="C48" s="6"/>
      <c r="D48" s="6"/>
      <c r="E48" s="6"/>
      <c r="F48" s="41"/>
      <c r="G48" s="41"/>
      <c r="H48" s="42"/>
    </row>
    <row r="49" spans="2:8" ht="17.25" x14ac:dyDescent="0.3">
      <c r="B49" s="6"/>
      <c r="C49" s="6"/>
      <c r="D49" s="6"/>
      <c r="E49" s="6"/>
      <c r="F49" s="41"/>
      <c r="G49" s="41"/>
      <c r="H49" s="42"/>
    </row>
    <row r="50" spans="2:8" ht="17.25" x14ac:dyDescent="0.3">
      <c r="B50" s="6"/>
      <c r="C50" s="6"/>
      <c r="D50" s="6"/>
      <c r="E50" s="6"/>
      <c r="F50" s="41"/>
      <c r="G50" s="41"/>
      <c r="H50" s="42"/>
    </row>
    <row r="51" spans="2:8" ht="17.25" x14ac:dyDescent="0.3">
      <c r="B51" s="6"/>
      <c r="C51" s="6"/>
      <c r="D51" s="6"/>
      <c r="E51" s="6"/>
      <c r="F51" s="41"/>
      <c r="G51" s="41"/>
      <c r="H51" s="42"/>
    </row>
    <row r="52" spans="2:8" x14ac:dyDescent="0.25">
      <c r="B52" s="73"/>
      <c r="C52" s="21"/>
      <c r="D52" s="21"/>
      <c r="E52" s="21"/>
      <c r="F52" s="21"/>
      <c r="G52" s="21"/>
      <c r="H52" s="50"/>
    </row>
    <row r="53" spans="2:8" x14ac:dyDescent="0.25">
      <c r="B53" s="51"/>
      <c r="C53" s="52"/>
      <c r="D53" s="52"/>
      <c r="E53" s="52"/>
      <c r="F53" s="72"/>
      <c r="G53" s="72"/>
      <c r="H53" s="54"/>
    </row>
    <row r="54" spans="2:8" x14ac:dyDescent="0.25">
      <c r="B54" s="73"/>
      <c r="C54" s="21"/>
      <c r="D54" s="21"/>
      <c r="E54" s="21"/>
      <c r="F54" s="56"/>
      <c r="G54" s="56"/>
      <c r="H54" s="57"/>
    </row>
    <row r="55" spans="2:8" x14ac:dyDescent="0.25">
      <c r="B55" s="73"/>
      <c r="C55" s="21"/>
      <c r="D55" s="21"/>
      <c r="E55" s="21"/>
      <c r="F55" s="56"/>
      <c r="G55" s="56"/>
      <c r="H55" s="57"/>
    </row>
    <row r="56" spans="2:8" x14ac:dyDescent="0.25">
      <c r="B56" s="73"/>
      <c r="C56" s="21"/>
      <c r="D56" s="21"/>
      <c r="E56" s="21"/>
      <c r="F56" s="56"/>
      <c r="G56" s="56"/>
      <c r="H56" s="57"/>
    </row>
    <row r="57" spans="2:8" x14ac:dyDescent="0.25">
      <c r="B57" s="64"/>
      <c r="C57" s="21"/>
      <c r="D57" s="21"/>
      <c r="E57" s="21"/>
      <c r="F57" s="56"/>
      <c r="G57" s="56"/>
      <c r="H57" s="57"/>
    </row>
    <row r="58" spans="2:8" x14ac:dyDescent="0.25">
      <c r="B58" s="73"/>
      <c r="C58" s="21"/>
      <c r="D58" s="21"/>
      <c r="E58" s="21"/>
      <c r="F58" s="56"/>
      <c r="G58" s="56"/>
      <c r="H58" s="57"/>
    </row>
  </sheetData>
  <mergeCells count="24">
    <mergeCell ref="B38:F38"/>
    <mergeCell ref="B39:F39"/>
    <mergeCell ref="B42:F42"/>
    <mergeCell ref="B43:F43"/>
    <mergeCell ref="B44:F44"/>
    <mergeCell ref="B32:F32"/>
    <mergeCell ref="B33:F33"/>
    <mergeCell ref="B36:F36"/>
    <mergeCell ref="B37:F37"/>
    <mergeCell ref="B12:I14"/>
    <mergeCell ref="B24:F24"/>
    <mergeCell ref="B34:F34"/>
    <mergeCell ref="B35:F35"/>
    <mergeCell ref="B25:F25"/>
    <mergeCell ref="B26:F26"/>
    <mergeCell ref="B28:F28"/>
    <mergeCell ref="B29:F29"/>
    <mergeCell ref="B31:F31"/>
    <mergeCell ref="B18:F18"/>
    <mergeCell ref="B19:F19"/>
    <mergeCell ref="B20:F20"/>
    <mergeCell ref="B21:F21"/>
    <mergeCell ref="B22:F22"/>
    <mergeCell ref="B23:F23"/>
  </mergeCells>
  <pageMargins left="0.70866141732283472" right="0.70866141732283472" top="0.74803149606299213" bottom="0.74803149606299213" header="0.31496062992125984" footer="0.31496062992125984"/>
  <pageSetup paperSize="9" scale="5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G50"/>
  <sheetViews>
    <sheetView showRowColHeaders="0" zoomScale="90" zoomScaleNormal="90" workbookViewId="0"/>
  </sheetViews>
  <sheetFormatPr baseColWidth="10" defaultRowHeight="15" x14ac:dyDescent="0.25"/>
  <cols>
    <col min="1" max="4" width="11.42578125" style="1"/>
    <col min="5" max="6" width="17.5703125" style="1" customWidth="1"/>
    <col min="7" max="7" width="11.42578125" style="4"/>
    <col min="8" max="16384" width="11.42578125" style="1"/>
  </cols>
  <sheetData>
    <row r="4" spans="2:7" x14ac:dyDescent="0.25">
      <c r="G4" s="1"/>
    </row>
    <row r="9" spans="2:7" ht="23.25" x14ac:dyDescent="0.35">
      <c r="B9" s="2" t="s">
        <v>14</v>
      </c>
    </row>
    <row r="12" spans="2:7" ht="17.25" x14ac:dyDescent="0.3">
      <c r="B12" s="6" t="s">
        <v>15</v>
      </c>
      <c r="F12" s="4"/>
    </row>
    <row r="13" spans="2:7" x14ac:dyDescent="0.25">
      <c r="B13" s="70" t="s">
        <v>16</v>
      </c>
      <c r="F13" s="4"/>
    </row>
    <row r="14" spans="2:7" x14ac:dyDescent="0.25">
      <c r="B14" s="7"/>
      <c r="C14" s="7"/>
      <c r="D14" s="7"/>
      <c r="E14" s="8" t="str">
        <f>+'Balance sheet'!F14</f>
        <v>4Q20</v>
      </c>
      <c r="F14" s="9" t="str">
        <f>+'Balance sheet'!G14</f>
        <v>4Q19</v>
      </c>
      <c r="G14" s="9" t="s">
        <v>0</v>
      </c>
    </row>
    <row r="15" spans="2:7" s="5" customFormat="1" x14ac:dyDescent="0.25">
      <c r="B15" s="58" t="s">
        <v>17</v>
      </c>
      <c r="C15" s="58"/>
      <c r="D15" s="58"/>
      <c r="E15" s="45">
        <f>+'Balance sheet'!F39</f>
        <v>63779.530000000006</v>
      </c>
      <c r="F15" s="43">
        <f>+'Balance sheet'!G39</f>
        <v>59580.334000000003</v>
      </c>
      <c r="G15" s="37">
        <f>IF(ISERROR($E15/F15),"-",ABS($E15)/ABS(F15)-1)</f>
        <v>7.0479564616069412E-2</v>
      </c>
    </row>
    <row r="16" spans="2:7" x14ac:dyDescent="0.25">
      <c r="B16" s="1" t="s">
        <v>18</v>
      </c>
      <c r="C16" s="19"/>
      <c r="D16" s="19"/>
      <c r="E16" s="46">
        <v>5117.6779999999999</v>
      </c>
      <c r="F16" s="28">
        <v>4166.6360000000004</v>
      </c>
      <c r="G16" s="34">
        <f t="shared" ref="G16:G28" si="0">IF(ISERROR($E16/F16),"-",ABS($E16)/ABS(F16)-1)</f>
        <v>0.22825175993295299</v>
      </c>
    </row>
    <row r="17" spans="2:7" x14ac:dyDescent="0.25">
      <c r="B17" s="1" t="s">
        <v>19</v>
      </c>
      <c r="E17" s="46">
        <f>+'Balance sheet'!F18+'Balance sheet'!F21+'Balance sheet'!F24</f>
        <v>1939.864</v>
      </c>
      <c r="F17" s="28">
        <f>+'Balance sheet'!G18+'Balance sheet'!G21+'Balance sheet'!G24</f>
        <v>1837.9950000000001</v>
      </c>
      <c r="G17" s="34">
        <f t="shared" si="0"/>
        <v>5.5423981022799218E-2</v>
      </c>
    </row>
    <row r="18" spans="2:7" x14ac:dyDescent="0.25">
      <c r="B18" s="1" t="s">
        <v>20</v>
      </c>
      <c r="E18" s="46">
        <f>+'Balance sheet'!F33</f>
        <v>174.714</v>
      </c>
      <c r="F18" s="74">
        <f>+'Balance sheet'!$G$33</f>
        <v>186.61199999999999</v>
      </c>
      <c r="G18" s="34">
        <f t="shared" si="0"/>
        <v>-6.3757957687608502E-2</v>
      </c>
    </row>
    <row r="19" spans="2:7" s="5" customFormat="1" x14ac:dyDescent="0.25">
      <c r="B19" s="5" t="s">
        <v>21</v>
      </c>
      <c r="E19" s="45">
        <f>+'Balance sheet'!F29</f>
        <v>44261.675000000003</v>
      </c>
      <c r="F19" s="75">
        <f>+'Balance sheet'!$G$29</f>
        <v>41898.864000000001</v>
      </c>
      <c r="G19" s="37">
        <f t="shared" si="0"/>
        <v>5.6393199586509013E-2</v>
      </c>
    </row>
    <row r="20" spans="2:7" x14ac:dyDescent="0.25">
      <c r="B20" s="1" t="s">
        <v>22</v>
      </c>
      <c r="E20" s="46">
        <v>2832.7730000000001</v>
      </c>
      <c r="F20" s="74">
        <v>3144.4169999999999</v>
      </c>
      <c r="G20" s="34">
        <f t="shared" si="0"/>
        <v>-9.911026431926806E-2</v>
      </c>
    </row>
    <row r="21" spans="2:7" s="21" customFormat="1" x14ac:dyDescent="0.25">
      <c r="B21" s="21" t="s">
        <v>23</v>
      </c>
      <c r="E21" s="22">
        <v>0</v>
      </c>
      <c r="F21" s="76">
        <v>0</v>
      </c>
      <c r="G21" s="34" t="str">
        <f t="shared" si="0"/>
        <v>-</v>
      </c>
    </row>
    <row r="22" spans="2:7" x14ac:dyDescent="0.25">
      <c r="B22" s="5" t="s">
        <v>24</v>
      </c>
      <c r="C22" s="5"/>
      <c r="D22" s="5"/>
      <c r="E22" s="45">
        <f>+'Balance sheet'!$F$44</f>
        <v>46356.345000000001</v>
      </c>
      <c r="F22" s="75">
        <f>+'Balance sheet'!$G$44</f>
        <v>45755.911</v>
      </c>
      <c r="G22" s="37">
        <f t="shared" si="0"/>
        <v>1.3122544975664452E-2</v>
      </c>
    </row>
    <row r="23" spans="2:7" s="5" customFormat="1" x14ac:dyDescent="0.25">
      <c r="B23" s="21" t="s">
        <v>25</v>
      </c>
      <c r="C23" s="21"/>
      <c r="D23" s="21"/>
      <c r="E23" s="47">
        <v>860.22739120999995</v>
      </c>
      <c r="F23" s="77">
        <v>944.19969492999996</v>
      </c>
      <c r="G23" s="34">
        <f t="shared" si="0"/>
        <v>-8.8934898169211407E-2</v>
      </c>
    </row>
    <row r="24" spans="2:7" x14ac:dyDescent="0.25">
      <c r="B24" s="52" t="s">
        <v>26</v>
      </c>
      <c r="C24" s="52"/>
      <c r="D24" s="52"/>
      <c r="E24" s="59">
        <f>+E22-E23</f>
        <v>45496.117608790002</v>
      </c>
      <c r="F24" s="78">
        <f>+F22-F23</f>
        <v>44811.711305069999</v>
      </c>
      <c r="G24" s="37">
        <f t="shared" si="0"/>
        <v>1.527293387794737E-2</v>
      </c>
    </row>
    <row r="25" spans="2:7" s="19" customFormat="1" x14ac:dyDescent="0.25">
      <c r="B25" s="1" t="s">
        <v>27</v>
      </c>
      <c r="C25" s="1"/>
      <c r="D25" s="1"/>
      <c r="E25" s="46">
        <v>24739.596673569999</v>
      </c>
      <c r="F25" s="74">
        <v>20926.80927573</v>
      </c>
      <c r="G25" s="34">
        <f t="shared" si="0"/>
        <v>0.18219630845787393</v>
      </c>
    </row>
    <row r="26" spans="2:7" x14ac:dyDescent="0.25">
      <c r="B26" s="5" t="s">
        <v>28</v>
      </c>
      <c r="C26" s="5"/>
      <c r="D26" s="5"/>
      <c r="E26" s="45">
        <f>+E24+E25</f>
        <v>70235.714282360001</v>
      </c>
      <c r="F26" s="75">
        <f>+F24+F25</f>
        <v>65738.520580800003</v>
      </c>
      <c r="G26" s="37">
        <f t="shared" si="0"/>
        <v>6.8410327184537767E-2</v>
      </c>
    </row>
    <row r="27" spans="2:7" s="5" customFormat="1" x14ac:dyDescent="0.25">
      <c r="B27" s="1" t="s">
        <v>29</v>
      </c>
      <c r="C27" s="1"/>
      <c r="D27" s="1"/>
      <c r="E27" s="46">
        <v>115222.98428236</v>
      </c>
      <c r="F27" s="74">
        <v>108457.76358080001</v>
      </c>
      <c r="G27" s="34">
        <f t="shared" si="0"/>
        <v>6.2376546207500994E-2</v>
      </c>
    </row>
    <row r="28" spans="2:7" x14ac:dyDescent="0.25">
      <c r="B28" s="5" t="s">
        <v>30</v>
      </c>
      <c r="C28" s="5"/>
      <c r="D28" s="5"/>
      <c r="E28" s="45">
        <f>+'Balance sheet'!F53</f>
        <v>5626.45</v>
      </c>
      <c r="F28" s="75">
        <f>+'Balance sheet'!$G$53</f>
        <v>5431.1229999999996</v>
      </c>
      <c r="G28" s="37">
        <f t="shared" si="0"/>
        <v>3.5964385266177956E-2</v>
      </c>
    </row>
    <row r="29" spans="2:7" x14ac:dyDescent="0.25">
      <c r="E29" s="12"/>
    </row>
    <row r="34" spans="2:7" ht="17.25" x14ac:dyDescent="0.3">
      <c r="B34" s="6" t="s">
        <v>31</v>
      </c>
      <c r="F34" s="4"/>
    </row>
    <row r="35" spans="2:7" x14ac:dyDescent="0.25">
      <c r="B35" s="70" t="s">
        <v>16</v>
      </c>
      <c r="F35" s="4"/>
    </row>
    <row r="36" spans="2:7" x14ac:dyDescent="0.25">
      <c r="B36" s="7"/>
      <c r="C36" s="7"/>
      <c r="D36" s="7"/>
      <c r="E36" s="8" t="str">
        <f>+E14</f>
        <v>4Q20</v>
      </c>
      <c r="F36" s="9" t="str">
        <f>+'Balance sheet'!$I$14</f>
        <v>3Q20</v>
      </c>
      <c r="G36" s="9" t="s">
        <v>0</v>
      </c>
    </row>
    <row r="37" spans="2:7" x14ac:dyDescent="0.25">
      <c r="B37" s="58" t="s">
        <v>17</v>
      </c>
      <c r="C37" s="58"/>
      <c r="D37" s="58"/>
      <c r="E37" s="45">
        <f>+E15</f>
        <v>63779.530000000006</v>
      </c>
      <c r="F37" s="43">
        <f>+'Balance sheet'!I39</f>
        <v>63219.953000000009</v>
      </c>
      <c r="G37" s="37">
        <f>IF(ISERROR($E37/F37),"-",ABS($E37)/ABS(F37)-1)</f>
        <v>8.8512720026856506E-3</v>
      </c>
    </row>
    <row r="38" spans="2:7" x14ac:dyDescent="0.25">
      <c r="B38" s="1" t="s">
        <v>18</v>
      </c>
      <c r="C38" s="19"/>
      <c r="D38" s="19"/>
      <c r="E38" s="46">
        <f t="shared" ref="E38:E50" si="1">+E16</f>
        <v>5117.6779999999999</v>
      </c>
      <c r="F38" s="28">
        <v>4811.9939999999997</v>
      </c>
      <c r="G38" s="34">
        <f t="shared" ref="G38:G50" si="2">IF(ISERROR($E38/F38),"-",ABS($E38)/ABS(F38)-1)</f>
        <v>6.3525432492226752E-2</v>
      </c>
    </row>
    <row r="39" spans="2:7" x14ac:dyDescent="0.25">
      <c r="B39" s="1" t="s">
        <v>19</v>
      </c>
      <c r="E39" s="46">
        <f t="shared" si="1"/>
        <v>1939.864</v>
      </c>
      <c r="F39" s="28">
        <f>+'Balance sheet'!I18+'Balance sheet'!I21+'Balance sheet'!$I$24</f>
        <v>1814.279</v>
      </c>
      <c r="G39" s="34">
        <f t="shared" si="2"/>
        <v>6.922033490990076E-2</v>
      </c>
    </row>
    <row r="40" spans="2:7" x14ac:dyDescent="0.25">
      <c r="B40" s="1" t="s">
        <v>20</v>
      </c>
      <c r="E40" s="46">
        <f t="shared" si="1"/>
        <v>174.714</v>
      </c>
      <c r="F40" s="28">
        <f>+'Balance sheet'!$I$33</f>
        <v>181.70400000000001</v>
      </c>
      <c r="G40" s="34">
        <f t="shared" si="2"/>
        <v>-3.8469158631620703E-2</v>
      </c>
    </row>
    <row r="41" spans="2:7" x14ac:dyDescent="0.25">
      <c r="B41" s="5" t="s">
        <v>21</v>
      </c>
      <c r="C41" s="5"/>
      <c r="D41" s="5"/>
      <c r="E41" s="45">
        <f t="shared" si="1"/>
        <v>44261.675000000003</v>
      </c>
      <c r="F41" s="43">
        <f>+'Balance sheet'!$I$29</f>
        <v>43799.461000000003</v>
      </c>
      <c r="G41" s="37">
        <f t="shared" si="2"/>
        <v>1.0552960914290699E-2</v>
      </c>
    </row>
    <row r="42" spans="2:7" x14ac:dyDescent="0.25">
      <c r="B42" s="1" t="s">
        <v>22</v>
      </c>
      <c r="E42" s="46">
        <f t="shared" si="1"/>
        <v>2832.7730000000001</v>
      </c>
      <c r="F42" s="28">
        <v>2831.9459999999999</v>
      </c>
      <c r="G42" s="34">
        <f t="shared" si="2"/>
        <v>2.9202534229111343E-4</v>
      </c>
    </row>
    <row r="43" spans="2:7" s="21" customFormat="1" x14ac:dyDescent="0.25">
      <c r="B43" s="21" t="s">
        <v>23</v>
      </c>
      <c r="E43" s="22">
        <f t="shared" si="1"/>
        <v>0</v>
      </c>
      <c r="F43" s="23">
        <v>0</v>
      </c>
      <c r="G43" s="34" t="str">
        <f t="shared" si="2"/>
        <v>-</v>
      </c>
    </row>
    <row r="44" spans="2:7" x14ac:dyDescent="0.25">
      <c r="B44" s="5" t="s">
        <v>24</v>
      </c>
      <c r="C44" s="5"/>
      <c r="D44" s="5"/>
      <c r="E44" s="45">
        <f t="shared" si="1"/>
        <v>46356.345000000001</v>
      </c>
      <c r="F44" s="43">
        <f>+'Balance sheet'!$I$44</f>
        <v>45638.868000000002</v>
      </c>
      <c r="G44" s="37">
        <f t="shared" si="2"/>
        <v>1.5720744870359127E-2</v>
      </c>
    </row>
    <row r="45" spans="2:7" x14ac:dyDescent="0.25">
      <c r="B45" s="21" t="s">
        <v>25</v>
      </c>
      <c r="C45" s="21"/>
      <c r="D45" s="21"/>
      <c r="E45" s="47">
        <f t="shared" si="1"/>
        <v>860.22739120999995</v>
      </c>
      <c r="F45" s="44">
        <v>871.30714706999993</v>
      </c>
      <c r="G45" s="34">
        <f t="shared" si="2"/>
        <v>-1.2716245812120941E-2</v>
      </c>
    </row>
    <row r="46" spans="2:7" x14ac:dyDescent="0.25">
      <c r="B46" s="52" t="s">
        <v>26</v>
      </c>
      <c r="C46" s="52"/>
      <c r="D46" s="52"/>
      <c r="E46" s="59">
        <f t="shared" si="1"/>
        <v>45496.117608790002</v>
      </c>
      <c r="F46" s="60">
        <f>+F44-F45</f>
        <v>44767.560852930001</v>
      </c>
      <c r="G46" s="37">
        <f t="shared" si="2"/>
        <v>1.6274211549149431E-2</v>
      </c>
    </row>
    <row r="47" spans="2:7" x14ac:dyDescent="0.25">
      <c r="B47" s="1" t="s">
        <v>27</v>
      </c>
      <c r="E47" s="46">
        <f t="shared" si="1"/>
        <v>24739.596673569999</v>
      </c>
      <c r="F47" s="28">
        <v>23559.566773529998</v>
      </c>
      <c r="G47" s="34">
        <f t="shared" si="2"/>
        <v>5.0087079757587416E-2</v>
      </c>
    </row>
    <row r="48" spans="2:7" x14ac:dyDescent="0.25">
      <c r="B48" s="5" t="s">
        <v>28</v>
      </c>
      <c r="C48" s="5"/>
      <c r="D48" s="5"/>
      <c r="E48" s="45">
        <f t="shared" si="1"/>
        <v>70235.714282360001</v>
      </c>
      <c r="F48" s="43">
        <f>+F46+F47</f>
        <v>68327.127626460002</v>
      </c>
      <c r="G48" s="37">
        <f t="shared" si="2"/>
        <v>2.7933073176061418E-2</v>
      </c>
    </row>
    <row r="49" spans="2:7" x14ac:dyDescent="0.25">
      <c r="B49" s="1" t="s">
        <v>29</v>
      </c>
      <c r="E49" s="46">
        <f t="shared" si="1"/>
        <v>115222.98428236</v>
      </c>
      <c r="F49" s="28">
        <v>112902.53362646</v>
      </c>
      <c r="G49" s="34">
        <f t="shared" si="2"/>
        <v>2.0552688955389087E-2</v>
      </c>
    </row>
    <row r="50" spans="2:7" x14ac:dyDescent="0.25">
      <c r="B50" s="5" t="s">
        <v>30</v>
      </c>
      <c r="C50" s="5"/>
      <c r="D50" s="5"/>
      <c r="E50" s="45">
        <f t="shared" si="1"/>
        <v>5626.45</v>
      </c>
      <c r="F50" s="43">
        <f>+'Balance sheet'!$I$53</f>
        <v>5606.2449999999999</v>
      </c>
      <c r="G50" s="37">
        <f t="shared" si="2"/>
        <v>3.6040165922111012E-3</v>
      </c>
    </row>
  </sheetData>
  <pageMargins left="0.70866141732283472" right="0.70866141732283472" top="0.74803149606299213" bottom="0.74803149606299213" header="0.31496062992125984" footer="0.31496062992125984"/>
  <pageSetup paperSize="9" scale="6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9:G39"/>
  <sheetViews>
    <sheetView showRowColHeaders="0" zoomScale="90" zoomScaleNormal="90" workbookViewId="0"/>
  </sheetViews>
  <sheetFormatPr baseColWidth="10" defaultRowHeight="15" x14ac:dyDescent="0.25"/>
  <cols>
    <col min="1" max="4" width="11.42578125" style="1"/>
    <col min="5" max="6" width="17.5703125" style="1" customWidth="1"/>
    <col min="7" max="7" width="11.42578125" style="4"/>
    <col min="8" max="16384" width="11.42578125" style="1"/>
  </cols>
  <sheetData>
    <row r="9" spans="2:7" ht="23.25" x14ac:dyDescent="0.35">
      <c r="B9" s="2" t="s">
        <v>32</v>
      </c>
    </row>
    <row r="12" spans="2:7" ht="17.25" x14ac:dyDescent="0.3">
      <c r="B12" s="6" t="s">
        <v>15</v>
      </c>
      <c r="F12" s="4"/>
    </row>
    <row r="13" spans="2:7" x14ac:dyDescent="0.25">
      <c r="B13" s="13"/>
      <c r="F13" s="4"/>
    </row>
    <row r="14" spans="2:7" x14ac:dyDescent="0.25">
      <c r="B14" s="7"/>
      <c r="C14" s="7"/>
      <c r="D14" s="7"/>
      <c r="E14" s="8" t="str">
        <f>+'KF-B'!E14</f>
        <v>4Q20</v>
      </c>
      <c r="F14" s="9" t="str">
        <f>+'KF-B'!F14</f>
        <v>4Q19</v>
      </c>
      <c r="G14" s="9" t="s">
        <v>0</v>
      </c>
    </row>
    <row r="15" spans="2:7" x14ac:dyDescent="0.25">
      <c r="B15" s="1" t="s">
        <v>1</v>
      </c>
      <c r="E15" s="29">
        <v>3.2424363997612948E-2</v>
      </c>
      <c r="F15" s="30">
        <v>6.5169435744671711E-2</v>
      </c>
      <c r="G15" s="31" t="str">
        <f>IF(ISERROR($E15-F15),"-",CONCATENATE((FIXED($E15-F15,4)*10000)," bp"))</f>
        <v>-327 bp</v>
      </c>
    </row>
    <row r="16" spans="2:7" x14ac:dyDescent="0.25">
      <c r="B16" s="1" t="s">
        <v>4</v>
      </c>
      <c r="E16" s="29">
        <v>3.4719369546989738E-2</v>
      </c>
      <c r="F16" s="30">
        <v>6.9811198634879001E-2</v>
      </c>
      <c r="G16" s="31" t="str">
        <f>IF(ISERROR($E16-F16),"-",CONCATENATE((FIXED($E16-F16,4)*10000)," bp"))</f>
        <v>-351 bp</v>
      </c>
    </row>
    <row r="17" spans="2:7" x14ac:dyDescent="0.25">
      <c r="B17" s="1" t="s">
        <v>2</v>
      </c>
      <c r="E17" s="29">
        <v>2.9215252071783677E-3</v>
      </c>
      <c r="F17" s="30">
        <v>5.8847392403618606E-3</v>
      </c>
      <c r="G17" s="31" t="str">
        <f>IF(ISERROR($E17-F17),"-",CONCATENATE((FIXED($E17-F17,4)*10000)," bp"))</f>
        <v>-30 bp</v>
      </c>
    </row>
    <row r="18" spans="2:7" x14ac:dyDescent="0.25">
      <c r="B18" s="1" t="s">
        <v>3</v>
      </c>
      <c r="E18" s="29">
        <v>6.8125498362424678E-3</v>
      </c>
      <c r="F18" s="30">
        <v>1.1650251725391116E-2</v>
      </c>
      <c r="G18" s="31" t="str">
        <f>IF(ISERROR($E18-F18),"-",CONCATENATE((FIXED($E18-F18,4)*10000)," bp"))</f>
        <v>-48 bp</v>
      </c>
    </row>
    <row r="19" spans="2:7" x14ac:dyDescent="0.25">
      <c r="B19" s="1" t="s">
        <v>33</v>
      </c>
      <c r="E19" s="29">
        <v>0.53107444578437335</v>
      </c>
      <c r="F19" s="30">
        <v>0.60706138078467353</v>
      </c>
      <c r="G19" s="31" t="str">
        <f>IF(ISERROR($E19-F19),"-",CONCATENATE((FIXED($E19-F19,4)*10000)," bp"))</f>
        <v>-760 bp</v>
      </c>
    </row>
    <row r="20" spans="2:7" x14ac:dyDescent="0.25">
      <c r="F20" s="11"/>
    </row>
    <row r="21" spans="2:7" x14ac:dyDescent="0.25">
      <c r="F21" s="11"/>
    </row>
    <row r="22" spans="2:7" x14ac:dyDescent="0.25">
      <c r="F22" s="12"/>
    </row>
    <row r="23" spans="2:7" x14ac:dyDescent="0.25">
      <c r="F23" s="12"/>
    </row>
    <row r="28" spans="2:7" ht="17.25" x14ac:dyDescent="0.3">
      <c r="B28" s="6" t="s">
        <v>31</v>
      </c>
      <c r="F28" s="4"/>
    </row>
    <row r="29" spans="2:7" x14ac:dyDescent="0.25">
      <c r="B29" s="13"/>
      <c r="F29" s="4"/>
    </row>
    <row r="30" spans="2:7" x14ac:dyDescent="0.25">
      <c r="B30" s="7"/>
      <c r="C30" s="7"/>
      <c r="D30" s="7"/>
      <c r="E30" s="8" t="str">
        <f t="shared" ref="E30:E35" si="0">+E14</f>
        <v>4Q20</v>
      </c>
      <c r="F30" s="9" t="str">
        <f>+'KF-B'!F36</f>
        <v>3Q20</v>
      </c>
      <c r="G30" s="9" t="s">
        <v>0</v>
      </c>
    </row>
    <row r="31" spans="2:7" x14ac:dyDescent="0.25">
      <c r="B31" s="1" t="s">
        <v>1</v>
      </c>
      <c r="E31" s="29">
        <f t="shared" si="0"/>
        <v>3.2424363997612948E-2</v>
      </c>
      <c r="F31" s="30">
        <v>4.4374470822217689E-2</v>
      </c>
      <c r="G31" s="31" t="str">
        <f>IF(ISERROR($E31-F31),"-",CONCATENATE((FIXED($E31-F31,4)*10000)," bp"))</f>
        <v>-120 bp</v>
      </c>
    </row>
    <row r="32" spans="2:7" x14ac:dyDescent="0.25">
      <c r="B32" s="1" t="s">
        <v>4</v>
      </c>
      <c r="E32" s="29">
        <f t="shared" si="0"/>
        <v>3.4719369546989738E-2</v>
      </c>
      <c r="F32" s="30">
        <v>4.7514842994002826E-2</v>
      </c>
      <c r="G32" s="31" t="str">
        <f>IF(ISERROR($E32-F32),"-",CONCATENATE((FIXED($E32-F32,4)*10000)," bp"))</f>
        <v>-128 bp</v>
      </c>
    </row>
    <row r="33" spans="2:7" x14ac:dyDescent="0.25">
      <c r="B33" s="1" t="s">
        <v>2</v>
      </c>
      <c r="E33" s="29">
        <f t="shared" si="0"/>
        <v>2.9215252071783677E-3</v>
      </c>
      <c r="F33" s="30">
        <v>4.0342482938727636E-3</v>
      </c>
      <c r="G33" s="31" t="str">
        <f>IF(ISERROR($E33-F33),"-",CONCATENATE((FIXED($E33-F33,4)*10000)," bp"))</f>
        <v>-11 bp</v>
      </c>
    </row>
    <row r="34" spans="2:7" x14ac:dyDescent="0.25">
      <c r="B34" s="1" t="s">
        <v>3</v>
      </c>
      <c r="E34" s="29">
        <f t="shared" si="0"/>
        <v>6.8125498362424678E-3</v>
      </c>
      <c r="F34" s="30">
        <v>8.0943971915754011E-3</v>
      </c>
      <c r="G34" s="31" t="str">
        <f>IF(ISERROR($E34-F34),"-",CONCATENATE((FIXED($E34-F34,4)*10000)," bp"))</f>
        <v>-13 bp</v>
      </c>
    </row>
    <row r="35" spans="2:7" x14ac:dyDescent="0.25">
      <c r="B35" s="1" t="s">
        <v>33</v>
      </c>
      <c r="E35" s="29">
        <f t="shared" si="0"/>
        <v>0.53107444578437335</v>
      </c>
      <c r="F35" s="30">
        <v>0.52748642648139099</v>
      </c>
      <c r="G35" s="31" t="str">
        <f>IF(ISERROR($E35-F35),"-",CONCATENATE((FIXED($E35-F35,4)*10000)," bp"))</f>
        <v>36 bp</v>
      </c>
    </row>
    <row r="36" spans="2:7" x14ac:dyDescent="0.25">
      <c r="F36" s="11"/>
    </row>
    <row r="37" spans="2:7" x14ac:dyDescent="0.25">
      <c r="F37" s="11"/>
    </row>
    <row r="38" spans="2:7" x14ac:dyDescent="0.25">
      <c r="F38" s="12"/>
    </row>
    <row r="39" spans="2:7" x14ac:dyDescent="0.25">
      <c r="F39" s="12"/>
    </row>
  </sheetData>
  <pageMargins left="0.70866141732283472" right="0.70866141732283472" top="0.74803149606299213" bottom="0.74803149606299213" header="0.31496062992125984" footer="0.31496062992125984"/>
  <pageSetup paperSize="9" scale="6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9:G40"/>
  <sheetViews>
    <sheetView showRowColHeaders="0" zoomScale="90" zoomScaleNormal="90" workbookViewId="0"/>
  </sheetViews>
  <sheetFormatPr baseColWidth="10" defaultRowHeight="15" x14ac:dyDescent="0.25"/>
  <cols>
    <col min="1" max="4" width="11.42578125" style="1"/>
    <col min="5" max="6" width="17.5703125" style="1" customWidth="1"/>
    <col min="7" max="7" width="11.42578125" style="4"/>
    <col min="8" max="16384" width="11.42578125" style="1"/>
  </cols>
  <sheetData>
    <row r="9" spans="2:7" ht="23.25" x14ac:dyDescent="0.35">
      <c r="B9" s="2" t="s">
        <v>34</v>
      </c>
    </row>
    <row r="12" spans="2:7" ht="17.25" x14ac:dyDescent="0.3">
      <c r="B12" s="6" t="s">
        <v>15</v>
      </c>
      <c r="F12" s="4"/>
    </row>
    <row r="13" spans="2:7" x14ac:dyDescent="0.25">
      <c r="B13" s="13"/>
      <c r="F13" s="4"/>
    </row>
    <row r="14" spans="2:7" x14ac:dyDescent="0.25">
      <c r="B14" s="7"/>
      <c r="C14" s="7"/>
      <c r="D14" s="7"/>
      <c r="E14" s="8" t="str">
        <f>+'KF-B'!E14</f>
        <v>4Q20</v>
      </c>
      <c r="F14" s="9" t="str">
        <f>+'KF-B'!F14</f>
        <v>4Q19</v>
      </c>
      <c r="G14" s="9" t="s">
        <v>0</v>
      </c>
    </row>
    <row r="15" spans="2:7" x14ac:dyDescent="0.25">
      <c r="B15" s="1" t="s">
        <v>35</v>
      </c>
      <c r="E15" s="29">
        <f>+Solvency!F28</f>
        <v>0.17828220911487092</v>
      </c>
      <c r="F15" s="30">
        <f>+Solvency!G28</f>
        <v>0.17172754323848996</v>
      </c>
      <c r="G15" s="31" t="str">
        <f>IF(ISERROR($E15-F15),"-",CONCATENATE((FIXED($E15-F15,4)*10000)," bp"))</f>
        <v>66 bp</v>
      </c>
    </row>
    <row r="16" spans="2:7" x14ac:dyDescent="0.25">
      <c r="B16" s="1" t="s">
        <v>36</v>
      </c>
      <c r="E16" s="29">
        <f>+Solvency!F29</f>
        <v>0.17828220911487092</v>
      </c>
      <c r="F16" s="30">
        <f>+Solvency!G29</f>
        <v>0.17172754323848996</v>
      </c>
      <c r="G16" s="31" t="str">
        <f t="shared" ref="G16:G23" si="0">IF(ISERROR($E16-F16),"-",CONCATENATE((FIXED($E16-F16,4)*10000)," bp"))</f>
        <v>66 bp</v>
      </c>
    </row>
    <row r="17" spans="2:7" x14ac:dyDescent="0.25">
      <c r="B17" s="1" t="s">
        <v>37</v>
      </c>
      <c r="E17" s="29">
        <f>+Solvency!F30</f>
        <v>0.17828220911487092</v>
      </c>
      <c r="F17" s="30">
        <f>+Solvency!G30</f>
        <v>0.17172754323848996</v>
      </c>
      <c r="G17" s="31" t="str">
        <f t="shared" si="0"/>
        <v>66 bp</v>
      </c>
    </row>
    <row r="18" spans="2:7" x14ac:dyDescent="0.25">
      <c r="B18" s="1" t="s">
        <v>38</v>
      </c>
      <c r="E18" s="29">
        <f>+Solvency!F31</f>
        <v>9.2298497136915916E-2</v>
      </c>
      <c r="F18" s="30">
        <f>+Solvency!G31</f>
        <v>8.5599470173417305E-2</v>
      </c>
      <c r="G18" s="31" t="str">
        <f t="shared" si="0"/>
        <v>67 bp</v>
      </c>
    </row>
    <row r="19" spans="2:7" s="21" customFormat="1" x14ac:dyDescent="0.25">
      <c r="B19" s="21" t="s">
        <v>11</v>
      </c>
      <c r="E19" s="55">
        <f>+Solvency!F33</f>
        <v>0.17443817509659157</v>
      </c>
      <c r="F19" s="56">
        <f>+Solvency!G33</f>
        <v>0.16941668404880256</v>
      </c>
      <c r="G19" s="31" t="str">
        <f t="shared" si="0"/>
        <v>50 bp</v>
      </c>
    </row>
    <row r="20" spans="2:7" s="21" customFormat="1" x14ac:dyDescent="0.25">
      <c r="B20" s="21" t="s">
        <v>39</v>
      </c>
      <c r="E20" s="55">
        <f>+Solvency!F35</f>
        <v>9.0188302164609144E-2</v>
      </c>
      <c r="F20" s="56">
        <f>+Solvency!G35</f>
        <v>8.4412543464266729E-2</v>
      </c>
      <c r="G20" s="31" t="str">
        <f t="shared" si="0"/>
        <v>58 bp</v>
      </c>
    </row>
    <row r="21" spans="2:7" x14ac:dyDescent="0.25">
      <c r="B21" s="1" t="s">
        <v>5</v>
      </c>
      <c r="E21" s="29">
        <v>2.5352763256079061</v>
      </c>
      <c r="F21" s="30">
        <v>2.1584115908465535</v>
      </c>
      <c r="G21" s="31" t="str">
        <f t="shared" si="0"/>
        <v>3769 bp</v>
      </c>
    </row>
    <row r="22" spans="2:7" x14ac:dyDescent="0.25">
      <c r="B22" s="1" t="s">
        <v>6</v>
      </c>
      <c r="E22" s="71">
        <v>1.3620590067639153</v>
      </c>
      <c r="F22" s="30">
        <v>1.3052646866901014</v>
      </c>
      <c r="G22" s="31" t="str">
        <f t="shared" si="0"/>
        <v>568 bp</v>
      </c>
    </row>
    <row r="23" spans="2:7" x14ac:dyDescent="0.25">
      <c r="B23" s="1" t="s">
        <v>12</v>
      </c>
      <c r="E23" s="29">
        <v>0.96985775747533443</v>
      </c>
      <c r="F23" s="30">
        <v>0.92665908144889064</v>
      </c>
      <c r="G23" s="31" t="str">
        <f t="shared" si="0"/>
        <v>432 bp</v>
      </c>
    </row>
    <row r="25" spans="2:7" x14ac:dyDescent="0.25">
      <c r="B25" s="64"/>
    </row>
    <row r="29" spans="2:7" ht="17.25" x14ac:dyDescent="0.3">
      <c r="B29" s="6" t="s">
        <v>31</v>
      </c>
      <c r="F29" s="4"/>
    </row>
    <row r="30" spans="2:7" x14ac:dyDescent="0.25">
      <c r="B30" s="13"/>
      <c r="F30" s="4"/>
    </row>
    <row r="31" spans="2:7" x14ac:dyDescent="0.25">
      <c r="B31" s="7"/>
      <c r="C31" s="7"/>
      <c r="D31" s="7"/>
      <c r="E31" s="8" t="str">
        <f>+E14</f>
        <v>4Q20</v>
      </c>
      <c r="F31" s="9" t="str">
        <f>+'KF-B'!F36</f>
        <v>3Q20</v>
      </c>
      <c r="G31" s="9" t="s">
        <v>0</v>
      </c>
    </row>
    <row r="32" spans="2:7" x14ac:dyDescent="0.25">
      <c r="B32" s="1" t="s">
        <v>35</v>
      </c>
      <c r="E32" s="29">
        <f t="shared" ref="E32:E40" si="1">+E15</f>
        <v>0.17828220911487092</v>
      </c>
      <c r="F32" s="30">
        <f>+Solvency!G57</f>
        <v>0.17523465154877638</v>
      </c>
      <c r="G32" s="31" t="str">
        <f>IF(ISERROR($E32-F32),"-",CONCATENATE((FIXED($E32-F32,4)*10000)," bp"))</f>
        <v>30 bp</v>
      </c>
    </row>
    <row r="33" spans="2:7" x14ac:dyDescent="0.25">
      <c r="B33" s="1" t="s">
        <v>36</v>
      </c>
      <c r="E33" s="29">
        <f t="shared" si="1"/>
        <v>0.17828220911487092</v>
      </c>
      <c r="F33" s="30">
        <f>+Solvency!G58</f>
        <v>0.17523465154877638</v>
      </c>
      <c r="G33" s="31" t="str">
        <f t="shared" ref="G33:G40" si="2">IF(ISERROR($E33-F33),"-",CONCATENATE((FIXED($E33-F33,4)*10000)," bp"))</f>
        <v>30 bp</v>
      </c>
    </row>
    <row r="34" spans="2:7" x14ac:dyDescent="0.25">
      <c r="B34" s="1" t="s">
        <v>37</v>
      </c>
      <c r="E34" s="29">
        <f t="shared" si="1"/>
        <v>0.17828220911487092</v>
      </c>
      <c r="F34" s="30">
        <f>+Solvency!G59</f>
        <v>0.17523465154877638</v>
      </c>
      <c r="G34" s="31" t="str">
        <f t="shared" si="2"/>
        <v>30 bp</v>
      </c>
    </row>
    <row r="35" spans="2:7" s="21" customFormat="1" x14ac:dyDescent="0.25">
      <c r="B35" s="1" t="s">
        <v>38</v>
      </c>
      <c r="C35" s="1"/>
      <c r="D35" s="1"/>
      <c r="E35" s="29">
        <f t="shared" si="1"/>
        <v>9.2298497136915916E-2</v>
      </c>
      <c r="F35" s="30">
        <f>+Solvency!G60</f>
        <v>9.1415619017469862E-2</v>
      </c>
      <c r="G35" s="31" t="str">
        <f t="shared" si="2"/>
        <v>9 bp</v>
      </c>
    </row>
    <row r="36" spans="2:7" s="21" customFormat="1" x14ac:dyDescent="0.25">
      <c r="B36" s="21" t="s">
        <v>11</v>
      </c>
      <c r="E36" s="55">
        <f t="shared" si="1"/>
        <v>0.17443817509659157</v>
      </c>
      <c r="F36" s="56">
        <f>+Solvency!G62</f>
        <v>0.17108483026450766</v>
      </c>
      <c r="G36" s="31" t="str">
        <f t="shared" si="2"/>
        <v>34 bp</v>
      </c>
    </row>
    <row r="37" spans="2:7" x14ac:dyDescent="0.25">
      <c r="B37" s="21" t="s">
        <v>39</v>
      </c>
      <c r="C37" s="21"/>
      <c r="D37" s="21"/>
      <c r="E37" s="55">
        <f t="shared" si="1"/>
        <v>9.0188302164609144E-2</v>
      </c>
      <c r="F37" s="56">
        <f>+Solvency!G64</f>
        <v>8.9241425652323306E-2</v>
      </c>
      <c r="G37" s="31" t="str">
        <f t="shared" si="2"/>
        <v>9 bp</v>
      </c>
    </row>
    <row r="38" spans="2:7" x14ac:dyDescent="0.25">
      <c r="B38" s="1" t="s">
        <v>5</v>
      </c>
      <c r="E38" s="29">
        <f t="shared" si="1"/>
        <v>2.5352763256079061</v>
      </c>
      <c r="F38" s="30">
        <v>2.4886806341908123</v>
      </c>
      <c r="G38" s="31" t="str">
        <f t="shared" si="2"/>
        <v>466 bp</v>
      </c>
    </row>
    <row r="39" spans="2:7" x14ac:dyDescent="0.25">
      <c r="B39" s="1" t="s">
        <v>6</v>
      </c>
      <c r="E39" s="29">
        <f t="shared" si="1"/>
        <v>1.3620590067639153</v>
      </c>
      <c r="F39" s="30">
        <v>1.361345622157011</v>
      </c>
      <c r="G39" s="31" t="str">
        <f t="shared" si="2"/>
        <v>7 bp</v>
      </c>
    </row>
    <row r="40" spans="2:7" x14ac:dyDescent="0.25">
      <c r="B40" s="1" t="s">
        <v>12</v>
      </c>
      <c r="E40" s="29">
        <f t="shared" si="1"/>
        <v>0.96985775747533443</v>
      </c>
      <c r="F40" s="30">
        <v>0.97668271887432101</v>
      </c>
      <c r="G40" s="31" t="str">
        <f t="shared" si="2"/>
        <v>-68 bp</v>
      </c>
    </row>
  </sheetData>
  <pageMargins left="0.70866141732283472" right="0.70866141732283472" top="0.74803149606299213" bottom="0.74803149606299213" header="0.31496062992125984" footer="0.31496062992125984"/>
  <pageSetup paperSize="9" scale="6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9:I56"/>
  <sheetViews>
    <sheetView showRowColHeaders="0" zoomScale="90" zoomScaleNormal="90" workbookViewId="0"/>
  </sheetViews>
  <sheetFormatPr baseColWidth="10" defaultRowHeight="15" x14ac:dyDescent="0.25"/>
  <cols>
    <col min="1" max="4" width="11.42578125" style="1"/>
    <col min="5" max="6" width="17.5703125" style="1" customWidth="1"/>
    <col min="7" max="7" width="11.42578125" style="4"/>
    <col min="8" max="16384" width="11.42578125" style="1"/>
  </cols>
  <sheetData>
    <row r="9" spans="2:9" ht="23.25" x14ac:dyDescent="0.35">
      <c r="B9" s="2" t="s">
        <v>40</v>
      </c>
    </row>
    <row r="12" spans="2:9" ht="17.25" x14ac:dyDescent="0.3">
      <c r="B12" s="6" t="s">
        <v>15</v>
      </c>
      <c r="F12" s="4"/>
    </row>
    <row r="13" spans="2:9" x14ac:dyDescent="0.25">
      <c r="B13" s="70" t="s">
        <v>41</v>
      </c>
      <c r="F13" s="4"/>
    </row>
    <row r="14" spans="2:9" x14ac:dyDescent="0.25">
      <c r="B14" s="7"/>
      <c r="C14" s="7"/>
      <c r="D14" s="7"/>
      <c r="E14" s="8" t="str">
        <f>+'KF-B'!E14</f>
        <v>4Q20</v>
      </c>
      <c r="F14" s="9" t="str">
        <f>+'KF-B'!F14</f>
        <v>4Q19</v>
      </c>
      <c r="G14" s="9" t="s">
        <v>0</v>
      </c>
    </row>
    <row r="15" spans="2:9" x14ac:dyDescent="0.25">
      <c r="B15" s="1" t="s">
        <v>42</v>
      </c>
      <c r="E15" s="32">
        <v>5365</v>
      </c>
      <c r="F15" s="33">
        <v>5522</v>
      </c>
      <c r="G15" s="34">
        <f t="shared" ref="G15:G20" si="0">IF(ISERROR($E15/F15),"-",$E15/F15-1)</f>
        <v>-2.8431727634914861E-2</v>
      </c>
      <c r="H15" s="12"/>
      <c r="I15" s="12"/>
    </row>
    <row r="16" spans="2:9" x14ac:dyDescent="0.25">
      <c r="B16" s="1" t="s">
        <v>43</v>
      </c>
      <c r="E16" s="32">
        <v>820</v>
      </c>
      <c r="F16" s="33">
        <v>869</v>
      </c>
      <c r="G16" s="34">
        <f t="shared" si="0"/>
        <v>-5.6386651323360182E-2</v>
      </c>
      <c r="H16" s="12"/>
      <c r="I16" s="12"/>
    </row>
    <row r="17" spans="2:9" x14ac:dyDescent="0.25">
      <c r="B17" s="1" t="s">
        <v>44</v>
      </c>
      <c r="E17" s="32">
        <v>2438588</v>
      </c>
      <c r="F17" s="33">
        <v>2492588</v>
      </c>
      <c r="G17" s="34">
        <f t="shared" si="0"/>
        <v>-2.1664230109428417E-2</v>
      </c>
      <c r="H17" s="12"/>
      <c r="I17" s="12"/>
    </row>
    <row r="18" spans="2:9" x14ac:dyDescent="0.25">
      <c r="B18" s="1" t="s">
        <v>45</v>
      </c>
      <c r="E18" s="32">
        <v>2298473</v>
      </c>
      <c r="F18" s="33">
        <v>2350075</v>
      </c>
      <c r="G18" s="34">
        <f t="shared" si="0"/>
        <v>-2.1957597097964965E-2</v>
      </c>
      <c r="H18" s="12"/>
      <c r="I18" s="12"/>
    </row>
    <row r="19" spans="2:9" x14ac:dyDescent="0.25">
      <c r="B19" s="1" t="s">
        <v>46</v>
      </c>
      <c r="E19" s="32">
        <v>140115</v>
      </c>
      <c r="F19" s="33">
        <v>142513</v>
      </c>
      <c r="G19" s="34">
        <f t="shared" si="0"/>
        <v>-1.6826535123111608E-2</v>
      </c>
      <c r="H19" s="12"/>
      <c r="I19" s="12"/>
    </row>
    <row r="20" spans="2:9" x14ac:dyDescent="0.25">
      <c r="B20" s="1" t="s">
        <v>47</v>
      </c>
      <c r="E20" s="32">
        <v>1723</v>
      </c>
      <c r="F20" s="33">
        <v>1805</v>
      </c>
      <c r="G20" s="34">
        <f t="shared" si="0"/>
        <v>-4.5429362880886393E-2</v>
      </c>
      <c r="H20" s="12"/>
      <c r="I20" s="12"/>
    </row>
    <row r="21" spans="2:9" x14ac:dyDescent="0.25">
      <c r="F21" s="14"/>
      <c r="G21" s="15"/>
      <c r="H21" s="12"/>
      <c r="I21" s="12"/>
    </row>
    <row r="22" spans="2:9" x14ac:dyDescent="0.25">
      <c r="F22" s="14"/>
      <c r="G22" s="15"/>
      <c r="H22" s="12"/>
      <c r="I22" s="12"/>
    </row>
    <row r="23" spans="2:9" x14ac:dyDescent="0.25">
      <c r="F23" s="12"/>
      <c r="H23" s="12"/>
      <c r="I23" s="12"/>
    </row>
    <row r="24" spans="2:9" x14ac:dyDescent="0.25">
      <c r="H24" s="12"/>
      <c r="I24" s="12"/>
    </row>
    <row r="25" spans="2:9" x14ac:dyDescent="0.25">
      <c r="H25" s="12"/>
      <c r="I25" s="12"/>
    </row>
    <row r="26" spans="2:9" x14ac:dyDescent="0.25">
      <c r="H26" s="12"/>
      <c r="I26" s="12"/>
    </row>
    <row r="27" spans="2:9" x14ac:dyDescent="0.25">
      <c r="H27" s="12"/>
      <c r="I27" s="12"/>
    </row>
    <row r="28" spans="2:9" ht="17.25" x14ac:dyDescent="0.3">
      <c r="B28" s="6" t="s">
        <v>31</v>
      </c>
      <c r="F28" s="4"/>
      <c r="H28" s="12"/>
      <c r="I28" s="12"/>
    </row>
    <row r="29" spans="2:9" x14ac:dyDescent="0.25">
      <c r="B29" s="70" t="s">
        <v>41</v>
      </c>
      <c r="F29" s="4"/>
      <c r="H29" s="12"/>
      <c r="I29" s="12"/>
    </row>
    <row r="30" spans="2:9" x14ac:dyDescent="0.25">
      <c r="B30" s="7"/>
      <c r="C30" s="7"/>
      <c r="D30" s="7"/>
      <c r="E30" s="8" t="str">
        <f>+E14</f>
        <v>4Q20</v>
      </c>
      <c r="F30" s="9" t="str">
        <f>+'KF-B'!F36</f>
        <v>3Q20</v>
      </c>
      <c r="G30" s="9" t="s">
        <v>0</v>
      </c>
      <c r="H30" s="12"/>
      <c r="I30" s="12"/>
    </row>
    <row r="31" spans="2:9" x14ac:dyDescent="0.25">
      <c r="B31" s="1" t="s">
        <v>42</v>
      </c>
      <c r="E31" s="32">
        <f t="shared" ref="E31:E36" si="1">+E15</f>
        <v>5365</v>
      </c>
      <c r="F31" s="33">
        <v>5340</v>
      </c>
      <c r="G31" s="34">
        <f t="shared" ref="G31:G36" si="2">IF(ISERROR($E31/F31),"-",$E31/F31-1)</f>
        <v>4.6816479400748623E-3</v>
      </c>
      <c r="H31" s="12"/>
      <c r="I31" s="12"/>
    </row>
    <row r="32" spans="2:9" x14ac:dyDescent="0.25">
      <c r="B32" s="1" t="s">
        <v>43</v>
      </c>
      <c r="E32" s="32">
        <f t="shared" si="1"/>
        <v>820</v>
      </c>
      <c r="F32" s="33">
        <v>827</v>
      </c>
      <c r="G32" s="34">
        <f t="shared" si="2"/>
        <v>-8.464328899637219E-3</v>
      </c>
      <c r="H32" s="12"/>
      <c r="I32" s="12"/>
    </row>
    <row r="33" spans="2:9" x14ac:dyDescent="0.25">
      <c r="B33" s="1" t="s">
        <v>44</v>
      </c>
      <c r="E33" s="32">
        <f t="shared" si="1"/>
        <v>2438588</v>
      </c>
      <c r="F33" s="33">
        <v>2453024</v>
      </c>
      <c r="G33" s="34">
        <f t="shared" si="2"/>
        <v>-5.884981149797186E-3</v>
      </c>
      <c r="H33" s="12"/>
      <c r="I33" s="12"/>
    </row>
    <row r="34" spans="2:9" x14ac:dyDescent="0.25">
      <c r="B34" s="1" t="s">
        <v>45</v>
      </c>
      <c r="E34" s="32">
        <f t="shared" si="1"/>
        <v>2298473</v>
      </c>
      <c r="F34" s="33">
        <v>2312055</v>
      </c>
      <c r="G34" s="34">
        <f t="shared" si="2"/>
        <v>-5.8744277277140711E-3</v>
      </c>
      <c r="H34" s="12"/>
      <c r="I34" s="12"/>
    </row>
    <row r="35" spans="2:9" x14ac:dyDescent="0.25">
      <c r="B35" s="1" t="s">
        <v>46</v>
      </c>
      <c r="E35" s="32">
        <f t="shared" si="1"/>
        <v>140115</v>
      </c>
      <c r="F35" s="33">
        <v>140969</v>
      </c>
      <c r="G35" s="34">
        <f t="shared" si="2"/>
        <v>-6.0580695046428268E-3</v>
      </c>
      <c r="H35" s="12"/>
      <c r="I35" s="12"/>
    </row>
    <row r="36" spans="2:9" x14ac:dyDescent="0.25">
      <c r="B36" s="1" t="s">
        <v>47</v>
      </c>
      <c r="E36" s="32">
        <f t="shared" si="1"/>
        <v>1723</v>
      </c>
      <c r="F36" s="33">
        <v>1758</v>
      </c>
      <c r="G36" s="34">
        <f t="shared" si="2"/>
        <v>-1.9908987485779295E-2</v>
      </c>
      <c r="H36" s="12"/>
      <c r="I36" s="12"/>
    </row>
    <row r="37" spans="2:9" x14ac:dyDescent="0.25">
      <c r="F37" s="14"/>
      <c r="G37" s="15"/>
      <c r="H37" s="12"/>
      <c r="I37" s="12"/>
    </row>
    <row r="38" spans="2:9" x14ac:dyDescent="0.25">
      <c r="F38" s="14"/>
      <c r="G38" s="15"/>
      <c r="H38" s="12"/>
      <c r="I38" s="12"/>
    </row>
    <row r="39" spans="2:9" x14ac:dyDescent="0.25">
      <c r="F39" s="14"/>
      <c r="G39" s="15"/>
      <c r="H39" s="12"/>
      <c r="I39" s="12"/>
    </row>
    <row r="40" spans="2:9" x14ac:dyDescent="0.25">
      <c r="F40" s="14"/>
      <c r="G40" s="15"/>
      <c r="H40" s="12"/>
      <c r="I40" s="12"/>
    </row>
    <row r="41" spans="2:9" x14ac:dyDescent="0.25">
      <c r="F41" s="14"/>
      <c r="G41" s="15"/>
      <c r="H41" s="12"/>
      <c r="I41" s="12"/>
    </row>
    <row r="42" spans="2:9" x14ac:dyDescent="0.25">
      <c r="F42" s="14"/>
      <c r="G42" s="15"/>
      <c r="H42" s="12"/>
      <c r="I42" s="12"/>
    </row>
    <row r="43" spans="2:9" x14ac:dyDescent="0.25">
      <c r="F43" s="14"/>
      <c r="G43" s="15"/>
      <c r="H43" s="12"/>
      <c r="I43" s="12"/>
    </row>
    <row r="44" spans="2:9" x14ac:dyDescent="0.25">
      <c r="F44" s="14"/>
      <c r="G44" s="15"/>
      <c r="H44" s="12"/>
      <c r="I44" s="12"/>
    </row>
    <row r="45" spans="2:9" x14ac:dyDescent="0.25">
      <c r="F45" s="14"/>
      <c r="G45" s="15"/>
      <c r="H45" s="12"/>
      <c r="I45" s="12"/>
    </row>
    <row r="46" spans="2:9" x14ac:dyDescent="0.25">
      <c r="F46" s="14"/>
      <c r="G46" s="15"/>
      <c r="H46" s="12"/>
      <c r="I46" s="12"/>
    </row>
    <row r="47" spans="2:9" x14ac:dyDescent="0.25">
      <c r="F47" s="14"/>
      <c r="G47" s="15"/>
      <c r="H47" s="12"/>
      <c r="I47" s="12"/>
    </row>
    <row r="48" spans="2:9" x14ac:dyDescent="0.25">
      <c r="F48" s="14"/>
      <c r="G48" s="15"/>
      <c r="H48" s="12"/>
      <c r="I48" s="12"/>
    </row>
    <row r="49" spans="6:8" x14ac:dyDescent="0.25">
      <c r="F49" s="14"/>
      <c r="G49" s="15"/>
      <c r="H49" s="12"/>
    </row>
    <row r="50" spans="6:8" x14ac:dyDescent="0.25">
      <c r="F50" s="14"/>
      <c r="G50" s="15"/>
      <c r="H50" s="12"/>
    </row>
    <row r="51" spans="6:8" x14ac:dyDescent="0.25">
      <c r="F51" s="14"/>
      <c r="G51" s="15"/>
      <c r="H51" s="12"/>
    </row>
    <row r="52" spans="6:8" x14ac:dyDescent="0.25">
      <c r="F52" s="14"/>
      <c r="G52" s="15"/>
      <c r="H52" s="12"/>
    </row>
    <row r="53" spans="6:8" x14ac:dyDescent="0.25">
      <c r="F53" s="14"/>
      <c r="G53" s="15"/>
      <c r="H53" s="12"/>
    </row>
    <row r="54" spans="6:8" x14ac:dyDescent="0.25">
      <c r="F54" s="14"/>
      <c r="G54" s="15"/>
      <c r="H54" s="12"/>
    </row>
    <row r="55" spans="6:8" x14ac:dyDescent="0.25">
      <c r="F55" s="14"/>
      <c r="G55" s="15"/>
      <c r="H55" s="12"/>
    </row>
    <row r="56" spans="6:8" x14ac:dyDescent="0.25">
      <c r="F56" s="14"/>
      <c r="G56" s="15"/>
      <c r="H56" s="12"/>
    </row>
  </sheetData>
  <pageMargins left="0.70866141732283472" right="0.70866141732283472" top="0.74803149606299213" bottom="0.74803149606299213" header="0.31496062992125984" footer="0.31496062992125984"/>
  <pageSetup paperSize="9" scale="6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9:K47"/>
  <sheetViews>
    <sheetView showRowColHeaders="0" zoomScale="90" zoomScaleNormal="90" workbookViewId="0"/>
  </sheetViews>
  <sheetFormatPr baseColWidth="10" defaultRowHeight="15" x14ac:dyDescent="0.25"/>
  <cols>
    <col min="1" max="7" width="11.42578125" style="1"/>
    <col min="8" max="9" width="17.5703125" style="1" customWidth="1"/>
    <col min="10" max="10" width="11.42578125" style="4"/>
    <col min="11" max="16384" width="11.42578125" style="1"/>
  </cols>
  <sheetData>
    <row r="9" spans="2:10" ht="23.25" x14ac:dyDescent="0.35">
      <c r="B9" s="16" t="s">
        <v>48</v>
      </c>
    </row>
    <row r="10" spans="2:10" x14ac:dyDescent="0.25">
      <c r="B10" s="70" t="s">
        <v>16</v>
      </c>
    </row>
    <row r="12" spans="2:10" ht="17.25" x14ac:dyDescent="0.3">
      <c r="B12" s="6"/>
      <c r="I12" s="4"/>
    </row>
    <row r="13" spans="2:10" x14ac:dyDescent="0.25">
      <c r="I13" s="4"/>
    </row>
    <row r="14" spans="2:10" x14ac:dyDescent="0.25">
      <c r="B14" s="7"/>
      <c r="C14" s="7"/>
      <c r="D14" s="7"/>
      <c r="E14" s="7"/>
      <c r="F14" s="7"/>
      <c r="G14" s="7"/>
      <c r="H14" s="8" t="str">
        <f>+'Balance sheet'!F14</f>
        <v>4Q20</v>
      </c>
      <c r="I14" s="9" t="str">
        <f>+'Balance sheet'!G14</f>
        <v>4Q19</v>
      </c>
      <c r="J14" s="9" t="s">
        <v>0</v>
      </c>
    </row>
    <row r="15" spans="2:10" x14ac:dyDescent="0.25">
      <c r="B15" s="5" t="s">
        <v>49</v>
      </c>
      <c r="C15" s="5"/>
      <c r="D15" s="5"/>
      <c r="E15" s="5"/>
      <c r="F15" s="5"/>
      <c r="G15" s="5"/>
      <c r="H15" s="17">
        <v>566.42700000000002</v>
      </c>
      <c r="I15" s="36">
        <v>568.572</v>
      </c>
      <c r="J15" s="37">
        <f>IF(ISERROR($H15/I15),"-",ABS($H15)/ABS(I15)-1)</f>
        <v>-3.7726092737594419E-3</v>
      </c>
    </row>
    <row r="16" spans="2:10" x14ac:dyDescent="0.25">
      <c r="B16" s="1" t="s">
        <v>50</v>
      </c>
      <c r="H16" s="20">
        <v>60.613</v>
      </c>
      <c r="I16" s="25">
        <v>60.957000000000001</v>
      </c>
      <c r="J16" s="34">
        <f t="shared" ref="J16:J40" si="0">IF(ISERROR($H16/I16),"-",ABS($H16)/ABS(I16)-1)</f>
        <v>-5.6433223419788403E-3</v>
      </c>
    </row>
    <row r="17" spans="2:11" x14ac:dyDescent="0.25">
      <c r="B17" s="1" t="s">
        <v>51</v>
      </c>
      <c r="H17" s="20">
        <v>4.2480000000000002</v>
      </c>
      <c r="I17" s="25">
        <v>4.7590000000000003</v>
      </c>
      <c r="J17" s="34">
        <f t="shared" si="0"/>
        <v>-0.10737549905442323</v>
      </c>
    </row>
    <row r="18" spans="2:11" x14ac:dyDescent="0.25">
      <c r="B18" s="5" t="s">
        <v>52</v>
      </c>
      <c r="C18" s="5"/>
      <c r="D18" s="5"/>
      <c r="E18" s="5"/>
      <c r="F18" s="5"/>
      <c r="G18" s="5"/>
      <c r="H18" s="17">
        <v>387.89699999999999</v>
      </c>
      <c r="I18" s="36">
        <v>394.52699999999999</v>
      </c>
      <c r="J18" s="37">
        <f t="shared" si="0"/>
        <v>-1.6804933502649999E-2</v>
      </c>
    </row>
    <row r="19" spans="2:11" x14ac:dyDescent="0.25">
      <c r="B19" s="1" t="s">
        <v>53</v>
      </c>
      <c r="H19" s="20">
        <v>0.26300000000000001</v>
      </c>
      <c r="I19" s="25">
        <v>1.476</v>
      </c>
      <c r="J19" s="34">
        <f t="shared" si="0"/>
        <v>-0.82181571815718157</v>
      </c>
    </row>
    <row r="20" spans="2:11" x14ac:dyDescent="0.25">
      <c r="B20" s="1" t="s">
        <v>54</v>
      </c>
      <c r="H20" s="20">
        <v>0.501</v>
      </c>
      <c r="I20" s="25">
        <v>5.0000000000000001E-3</v>
      </c>
      <c r="J20" s="34">
        <f t="shared" si="0"/>
        <v>99.2</v>
      </c>
    </row>
    <row r="21" spans="2:11" x14ac:dyDescent="0.25">
      <c r="B21" s="1" t="s">
        <v>55</v>
      </c>
      <c r="H21" s="20">
        <v>184.095</v>
      </c>
      <c r="I21" s="25">
        <v>56.347000000000001</v>
      </c>
      <c r="J21" s="34">
        <f t="shared" si="0"/>
        <v>2.2671659538218538</v>
      </c>
    </row>
    <row r="22" spans="2:11" ht="17.25" x14ac:dyDescent="0.3">
      <c r="B22" s="6" t="s">
        <v>56</v>
      </c>
      <c r="C22" s="6"/>
      <c r="D22" s="6"/>
      <c r="E22" s="6"/>
      <c r="F22" s="6"/>
      <c r="G22" s="6"/>
      <c r="H22" s="18">
        <f>SUM(H15:H21)</f>
        <v>1204.0439999999999</v>
      </c>
      <c r="I22" s="27">
        <f>SUM(I15:I21)</f>
        <v>1086.6430000000003</v>
      </c>
      <c r="J22" s="38">
        <f t="shared" si="0"/>
        <v>0.10804008308156376</v>
      </c>
      <c r="K22" s="12"/>
    </row>
    <row r="23" spans="2:11" x14ac:dyDescent="0.25">
      <c r="B23" s="19" t="s">
        <v>57</v>
      </c>
      <c r="C23" s="19"/>
      <c r="D23" s="19"/>
      <c r="E23" s="19"/>
      <c r="F23" s="19"/>
      <c r="G23" s="19"/>
      <c r="H23" s="20">
        <f>+H24+H25</f>
        <v>578.24900000000002</v>
      </c>
      <c r="I23" s="25">
        <f>+I24+I25</f>
        <v>600.43899999999996</v>
      </c>
      <c r="J23" s="34">
        <f t="shared" si="0"/>
        <v>-3.6956293645149518E-2</v>
      </c>
    </row>
    <row r="24" spans="2:11" s="21" customFormat="1" x14ac:dyDescent="0.25">
      <c r="B24" s="21" t="s">
        <v>58</v>
      </c>
      <c r="H24" s="22">
        <v>422.21199999999999</v>
      </c>
      <c r="I24" s="23">
        <v>428.53199999999998</v>
      </c>
      <c r="J24" s="34">
        <f t="shared" si="0"/>
        <v>-1.4748023484827288E-2</v>
      </c>
    </row>
    <row r="25" spans="2:11" s="21" customFormat="1" x14ac:dyDescent="0.25">
      <c r="B25" s="21" t="s">
        <v>59</v>
      </c>
      <c r="H25" s="22">
        <v>156.03700000000001</v>
      </c>
      <c r="I25" s="23">
        <v>171.90700000000001</v>
      </c>
      <c r="J25" s="34">
        <f t="shared" si="0"/>
        <v>-9.2317357641050091E-2</v>
      </c>
    </row>
    <row r="26" spans="2:11" x14ac:dyDescent="0.25">
      <c r="B26" s="1" t="s">
        <v>60</v>
      </c>
      <c r="H26" s="20">
        <v>61.188000000000002</v>
      </c>
      <c r="I26" s="25">
        <v>59.22</v>
      </c>
      <c r="J26" s="34">
        <f t="shared" si="0"/>
        <v>3.3232016210739568E-2</v>
      </c>
    </row>
    <row r="27" spans="2:11" ht="17.25" x14ac:dyDescent="0.3">
      <c r="B27" s="6" t="s">
        <v>61</v>
      </c>
      <c r="C27" s="6"/>
      <c r="D27" s="6"/>
      <c r="E27" s="6"/>
      <c r="F27" s="6"/>
      <c r="G27" s="6"/>
      <c r="H27" s="18">
        <f>+H22-H23-H26</f>
        <v>564.60699999999986</v>
      </c>
      <c r="I27" s="27">
        <f>+I22-I23-I26</f>
        <v>426.98400000000026</v>
      </c>
      <c r="J27" s="38">
        <f t="shared" si="0"/>
        <v>0.32231418507484944</v>
      </c>
    </row>
    <row r="28" spans="2:11" x14ac:dyDescent="0.25">
      <c r="B28" s="1" t="s">
        <v>62</v>
      </c>
      <c r="H28" s="20">
        <v>111.89700000000001</v>
      </c>
      <c r="I28" s="25">
        <v>43.448999999999998</v>
      </c>
      <c r="J28" s="34">
        <f t="shared" si="0"/>
        <v>1.5753642201201412</v>
      </c>
    </row>
    <row r="29" spans="2:11" x14ac:dyDescent="0.25">
      <c r="B29" s="1" t="s">
        <v>63</v>
      </c>
      <c r="H29" s="20">
        <f>+H30+H31</f>
        <v>160.02699999999999</v>
      </c>
      <c r="I29" s="25">
        <f>+I30+I31</f>
        <v>4.968</v>
      </c>
      <c r="J29" s="34">
        <f t="shared" si="0"/>
        <v>31.211553945249598</v>
      </c>
    </row>
    <row r="30" spans="2:11" s="21" customFormat="1" x14ac:dyDescent="0.25">
      <c r="B30" s="21" t="s">
        <v>64</v>
      </c>
      <c r="H30" s="22">
        <v>159.351</v>
      </c>
      <c r="I30" s="23">
        <v>4.3899999999999997</v>
      </c>
      <c r="J30" s="34">
        <f t="shared" si="0"/>
        <v>35.298633257403189</v>
      </c>
    </row>
    <row r="31" spans="2:11" s="21" customFormat="1" x14ac:dyDescent="0.25">
      <c r="B31" s="21" t="s">
        <v>65</v>
      </c>
      <c r="H31" s="22">
        <v>0.67600000000000005</v>
      </c>
      <c r="I31" s="23">
        <v>0.57799999999999996</v>
      </c>
      <c r="J31" s="34">
        <f t="shared" si="0"/>
        <v>0.16955017301038078</v>
      </c>
    </row>
    <row r="32" spans="2:11" x14ac:dyDescent="0.25">
      <c r="B32" s="1" t="s">
        <v>66</v>
      </c>
      <c r="H32" s="20">
        <v>2.1</v>
      </c>
      <c r="I32" s="25">
        <v>-2.9670000000000001</v>
      </c>
      <c r="J32" s="34">
        <f t="shared" si="0"/>
        <v>-0.29221435793731043</v>
      </c>
    </row>
    <row r="33" spans="2:10" x14ac:dyDescent="0.25">
      <c r="B33" s="1" t="s">
        <v>67</v>
      </c>
      <c r="H33" s="20">
        <v>-5.4660000000000002</v>
      </c>
      <c r="I33" s="25">
        <v>10.358000000000001</v>
      </c>
      <c r="J33" s="34">
        <f t="shared" si="0"/>
        <v>-0.47229194825255838</v>
      </c>
    </row>
    <row r="34" spans="2:10" x14ac:dyDescent="0.25">
      <c r="B34" s="1" t="s">
        <v>68</v>
      </c>
      <c r="H34" s="20">
        <v>1.6759999999999999</v>
      </c>
      <c r="I34" s="25">
        <v>94.613</v>
      </c>
      <c r="J34" s="34">
        <f t="shared" si="0"/>
        <v>-0.98228573240463779</v>
      </c>
    </row>
    <row r="35" spans="2:10" x14ac:dyDescent="0.25">
      <c r="B35" s="1" t="s">
        <v>69</v>
      </c>
      <c r="H35" s="20">
        <v>-62.877000000000002</v>
      </c>
      <c r="I35" s="25">
        <v>-52.790999999999997</v>
      </c>
      <c r="J35" s="34">
        <f t="shared" si="0"/>
        <v>0.19105529351594042</v>
      </c>
    </row>
    <row r="36" spans="2:10" ht="17.25" x14ac:dyDescent="0.3">
      <c r="B36" s="6" t="s">
        <v>70</v>
      </c>
      <c r="C36" s="6"/>
      <c r="D36" s="6"/>
      <c r="E36" s="6"/>
      <c r="F36" s="6"/>
      <c r="G36" s="6"/>
      <c r="H36" s="18">
        <f>+H27-H28-H29-H32-H33+H34+H35</f>
        <v>234.84799999999984</v>
      </c>
      <c r="I36" s="27">
        <f>+I27-I28-I29-I32-I33+I34+I35</f>
        <v>412.99800000000022</v>
      </c>
      <c r="J36" s="38">
        <f t="shared" si="0"/>
        <v>-0.43135802110421906</v>
      </c>
    </row>
    <row r="37" spans="2:10" x14ac:dyDescent="0.25">
      <c r="B37" s="1" t="s">
        <v>71</v>
      </c>
      <c r="H37" s="20">
        <v>52.789000000000001</v>
      </c>
      <c r="I37" s="25">
        <v>59.41</v>
      </c>
      <c r="J37" s="34">
        <f t="shared" si="0"/>
        <v>-0.11144588453122362</v>
      </c>
    </row>
    <row r="38" spans="2:10" x14ac:dyDescent="0.25">
      <c r="B38" s="5" t="s">
        <v>72</v>
      </c>
      <c r="C38" s="5"/>
      <c r="D38" s="5"/>
      <c r="E38" s="5"/>
      <c r="F38" s="5"/>
      <c r="G38" s="5"/>
      <c r="H38" s="17">
        <f>+H36-H37</f>
        <v>182.05899999999986</v>
      </c>
      <c r="I38" s="36">
        <f>+I36-I37</f>
        <v>353.58800000000019</v>
      </c>
      <c r="J38" s="37">
        <f t="shared" si="0"/>
        <v>-0.48510978879373801</v>
      </c>
    </row>
    <row r="39" spans="2:10" x14ac:dyDescent="0.25">
      <c r="B39" s="1" t="s">
        <v>73</v>
      </c>
      <c r="H39" s="10">
        <v>1.8</v>
      </c>
      <c r="I39" s="11">
        <v>1.423</v>
      </c>
      <c r="J39" s="34">
        <f t="shared" si="0"/>
        <v>0.26493323963457494</v>
      </c>
    </row>
    <row r="40" spans="2:10" s="24" customFormat="1" ht="17.25" x14ac:dyDescent="0.3">
      <c r="B40" s="6" t="s">
        <v>74</v>
      </c>
      <c r="C40" s="6"/>
      <c r="D40" s="6"/>
      <c r="E40" s="6"/>
      <c r="F40" s="6"/>
      <c r="G40" s="6"/>
      <c r="H40" s="18">
        <f>+H38-H39</f>
        <v>180.25899999999984</v>
      </c>
      <c r="I40" s="27">
        <f>+I38-I39</f>
        <v>352.16500000000019</v>
      </c>
      <c r="J40" s="38">
        <f t="shared" si="0"/>
        <v>-0.48814050232135575</v>
      </c>
    </row>
    <row r="41" spans="2:10" x14ac:dyDescent="0.25">
      <c r="I41" s="35"/>
    </row>
    <row r="42" spans="2:10" x14ac:dyDescent="0.25">
      <c r="I42" s="11"/>
    </row>
    <row r="43" spans="2:10" x14ac:dyDescent="0.25">
      <c r="I43" s="11"/>
    </row>
    <row r="44" spans="2:10" x14ac:dyDescent="0.25">
      <c r="H44" s="12"/>
      <c r="I44" s="11"/>
    </row>
    <row r="45" spans="2:10" x14ac:dyDescent="0.25">
      <c r="I45" s="11"/>
    </row>
    <row r="46" spans="2:10" x14ac:dyDescent="0.25">
      <c r="I46" s="11"/>
    </row>
    <row r="47" spans="2:10" x14ac:dyDescent="0.25">
      <c r="I47" s="11"/>
    </row>
  </sheetData>
  <pageMargins left="0.70866141732283472" right="0.70866141732283472" top="0.74803149606299213" bottom="0.74803149606299213" header="0.31496062992125984" footer="0.31496062992125984"/>
  <pageSetup paperSize="9" scale="6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9:L58"/>
  <sheetViews>
    <sheetView showRowColHeaders="0" zoomScale="90" zoomScaleNormal="90" workbookViewId="0"/>
  </sheetViews>
  <sheetFormatPr baseColWidth="10" defaultRowHeight="15" x14ac:dyDescent="0.25"/>
  <cols>
    <col min="1" max="5" width="11.42578125" style="1"/>
    <col min="6" max="7" width="17.5703125" style="1" customWidth="1"/>
    <col min="8" max="8" width="11.42578125" style="4"/>
    <col min="9" max="9" width="17.5703125" style="1" customWidth="1"/>
    <col min="10" max="10" width="11.42578125" style="4"/>
    <col min="11" max="16384" width="11.42578125" style="1"/>
  </cols>
  <sheetData>
    <row r="9" spans="2:12" ht="23.25" x14ac:dyDescent="0.35">
      <c r="B9" s="16" t="s">
        <v>75</v>
      </c>
    </row>
    <row r="10" spans="2:12" x14ac:dyDescent="0.25">
      <c r="B10" s="70" t="s">
        <v>16</v>
      </c>
    </row>
    <row r="12" spans="2:12" ht="17.25" x14ac:dyDescent="0.3">
      <c r="B12" s="6"/>
      <c r="G12" s="4"/>
      <c r="I12" s="4"/>
    </row>
    <row r="13" spans="2:12" x14ac:dyDescent="0.25">
      <c r="G13" s="4"/>
      <c r="I13" s="4"/>
    </row>
    <row r="14" spans="2:12" x14ac:dyDescent="0.25">
      <c r="B14" s="7"/>
      <c r="C14" s="7"/>
      <c r="D14" s="7"/>
      <c r="E14" s="7"/>
      <c r="F14" s="8" t="s">
        <v>145</v>
      </c>
      <c r="G14" s="9" t="s">
        <v>146</v>
      </c>
      <c r="H14" s="9" t="s">
        <v>0</v>
      </c>
      <c r="I14" s="9" t="s">
        <v>144</v>
      </c>
      <c r="J14" s="9" t="s">
        <v>0</v>
      </c>
    </row>
    <row r="15" spans="2:12" s="19" customFormat="1" x14ac:dyDescent="0.25">
      <c r="B15" s="19" t="s">
        <v>76</v>
      </c>
      <c r="F15" s="20">
        <v>6988.1469999999999</v>
      </c>
      <c r="G15" s="25">
        <v>5611.8429999999998</v>
      </c>
      <c r="H15" s="34">
        <f>IF(ISERROR($F15/G15),"-",ABS($F15)/ABS(G15)-1)</f>
        <v>0.24524991166003751</v>
      </c>
      <c r="I15" s="25">
        <v>7000.57</v>
      </c>
      <c r="J15" s="34">
        <f>IF(ISERROR($F15/I15),"-",ABS($F15)/ABS(I15)-1)</f>
        <v>-1.7745697850317654E-3</v>
      </c>
      <c r="K15" s="25"/>
      <c r="L15" s="79"/>
    </row>
    <row r="16" spans="2:12" s="19" customFormat="1" x14ac:dyDescent="0.25">
      <c r="B16" s="19" t="s">
        <v>77</v>
      </c>
      <c r="F16" s="20">
        <f>+F17+F18+F19</f>
        <v>77.953999999999994</v>
      </c>
      <c r="G16" s="25">
        <f>+G17+G18+G19</f>
        <v>80.534000000000006</v>
      </c>
      <c r="H16" s="34">
        <f t="shared" ref="H16:H57" si="0">IF(ISERROR($F16/G16),"-",ABS($F16)/ABS(G16)-1)</f>
        <v>-3.2036158641071011E-2</v>
      </c>
      <c r="I16" s="25">
        <f>+I17+I18+I19</f>
        <v>92.620999999999995</v>
      </c>
      <c r="J16" s="34">
        <f t="shared" ref="J16:J57" si="1">IF(ISERROR($F16/I16),"-",ABS($F16)/ABS(I16)-1)</f>
        <v>-0.15835501668088237</v>
      </c>
      <c r="K16" s="25"/>
    </row>
    <row r="17" spans="2:11" s="21" customFormat="1" x14ac:dyDescent="0.25">
      <c r="B17" s="21" t="s">
        <v>78</v>
      </c>
      <c r="F17" s="22">
        <v>77.953999999999994</v>
      </c>
      <c r="G17" s="23">
        <v>80.534000000000006</v>
      </c>
      <c r="H17" s="34">
        <f t="shared" si="0"/>
        <v>-3.2036158641071011E-2</v>
      </c>
      <c r="I17" s="23">
        <v>79.576999999999998</v>
      </c>
      <c r="J17" s="34">
        <f t="shared" si="1"/>
        <v>-2.039534036216506E-2</v>
      </c>
      <c r="K17" s="23"/>
    </row>
    <row r="18" spans="2:11" s="21" customFormat="1" x14ac:dyDescent="0.25">
      <c r="B18" s="21" t="s">
        <v>79</v>
      </c>
      <c r="F18" s="22">
        <v>0</v>
      </c>
      <c r="G18" s="23">
        <v>0</v>
      </c>
      <c r="H18" s="34" t="str">
        <f t="shared" si="0"/>
        <v>-</v>
      </c>
      <c r="I18" s="23">
        <v>0</v>
      </c>
      <c r="J18" s="34" t="str">
        <f t="shared" si="1"/>
        <v>-</v>
      </c>
      <c r="K18" s="23"/>
    </row>
    <row r="19" spans="2:11" s="21" customFormat="1" x14ac:dyDescent="0.25">
      <c r="B19" s="21" t="s">
        <v>80</v>
      </c>
      <c r="F19" s="22">
        <v>0</v>
      </c>
      <c r="G19" s="23">
        <v>0</v>
      </c>
      <c r="H19" s="34" t="str">
        <f t="shared" si="0"/>
        <v>-</v>
      </c>
      <c r="I19" s="23">
        <v>13.044</v>
      </c>
      <c r="J19" s="34">
        <f t="shared" si="1"/>
        <v>-1</v>
      </c>
      <c r="K19" s="23"/>
    </row>
    <row r="20" spans="2:11" s="19" customFormat="1" x14ac:dyDescent="0.25">
      <c r="B20" s="19" t="s">
        <v>81</v>
      </c>
      <c r="F20" s="20">
        <f>+F21+F22</f>
        <v>64.2</v>
      </c>
      <c r="G20" s="25">
        <f>+G21+G22</f>
        <v>72.147000000000006</v>
      </c>
      <c r="H20" s="34">
        <f>IF(ISERROR($F20/G20),"-",ABS($F20)/ABS(G20)-1)</f>
        <v>-0.11015011019169196</v>
      </c>
      <c r="I20" s="25">
        <f>+I21+I22</f>
        <v>62.981999999999999</v>
      </c>
      <c r="J20" s="34">
        <f t="shared" si="1"/>
        <v>1.9338858721539509E-2</v>
      </c>
      <c r="K20" s="25"/>
    </row>
    <row r="21" spans="2:11" s="19" customFormat="1" x14ac:dyDescent="0.25">
      <c r="B21" s="21" t="s">
        <v>79</v>
      </c>
      <c r="C21" s="21"/>
      <c r="D21" s="21"/>
      <c r="E21" s="21"/>
      <c r="F21" s="22">
        <v>39.055</v>
      </c>
      <c r="G21" s="23">
        <v>40.515000000000001</v>
      </c>
      <c r="H21" s="34">
        <f t="shared" si="0"/>
        <v>-3.6036036036036112E-2</v>
      </c>
      <c r="I21" s="23">
        <v>38.616999999999997</v>
      </c>
      <c r="J21" s="34">
        <f t="shared" si="1"/>
        <v>1.1342155009451904E-2</v>
      </c>
      <c r="K21" s="23"/>
    </row>
    <row r="22" spans="2:11" s="19" customFormat="1" x14ac:dyDescent="0.25">
      <c r="B22" s="21" t="s">
        <v>80</v>
      </c>
      <c r="C22" s="21"/>
      <c r="D22" s="21"/>
      <c r="E22" s="21"/>
      <c r="F22" s="22">
        <v>25.145</v>
      </c>
      <c r="G22" s="23">
        <v>31.632000000000001</v>
      </c>
      <c r="H22" s="34">
        <f t="shared" si="0"/>
        <v>-0.20507713707637842</v>
      </c>
      <c r="I22" s="23">
        <v>24.364999999999998</v>
      </c>
      <c r="J22" s="34">
        <f t="shared" si="1"/>
        <v>3.2013133593269183E-2</v>
      </c>
      <c r="K22" s="23"/>
    </row>
    <row r="23" spans="2:11" s="19" customFormat="1" x14ac:dyDescent="0.25">
      <c r="B23" s="19" t="s">
        <v>82</v>
      </c>
      <c r="F23" s="20">
        <f>+F24+F25</f>
        <v>6117.41</v>
      </c>
      <c r="G23" s="25">
        <f>+G24+G25</f>
        <v>5536.0599999999995</v>
      </c>
      <c r="H23" s="34">
        <f t="shared" si="0"/>
        <v>0.10501150637818246</v>
      </c>
      <c r="I23" s="25">
        <f>+I24+I25</f>
        <v>5637.6549999999997</v>
      </c>
      <c r="J23" s="34">
        <f t="shared" si="1"/>
        <v>8.5098325456240298E-2</v>
      </c>
      <c r="K23" s="25"/>
    </row>
    <row r="24" spans="2:11" s="21" customFormat="1" x14ac:dyDescent="0.25">
      <c r="B24" s="21" t="s">
        <v>79</v>
      </c>
      <c r="F24" s="22">
        <v>1900.809</v>
      </c>
      <c r="G24" s="23">
        <v>1797.48</v>
      </c>
      <c r="H24" s="34">
        <f t="shared" si="0"/>
        <v>5.7485479671540052E-2</v>
      </c>
      <c r="I24" s="23">
        <v>1775.662</v>
      </c>
      <c r="J24" s="34">
        <f t="shared" si="1"/>
        <v>7.0479066398897894E-2</v>
      </c>
      <c r="K24" s="23"/>
    </row>
    <row r="25" spans="2:11" s="21" customFormat="1" x14ac:dyDescent="0.25">
      <c r="B25" s="21" t="s">
        <v>80</v>
      </c>
      <c r="F25" s="22">
        <v>4216.6009999999997</v>
      </c>
      <c r="G25" s="23">
        <v>3738.58</v>
      </c>
      <c r="H25" s="34">
        <f t="shared" si="0"/>
        <v>0.12786164800539246</v>
      </c>
      <c r="I25" s="23">
        <v>3861.9929999999999</v>
      </c>
      <c r="J25" s="34">
        <f t="shared" si="1"/>
        <v>9.1819948922745365E-2</v>
      </c>
      <c r="K25" s="23"/>
    </row>
    <row r="26" spans="2:11" s="19" customFormat="1" x14ac:dyDescent="0.25">
      <c r="B26" s="19" t="s">
        <v>83</v>
      </c>
      <c r="F26" s="20">
        <f>+F27+F28+F29</f>
        <v>44567.208000000006</v>
      </c>
      <c r="G26" s="25">
        <f>+G27+G28+G29</f>
        <v>42513.294000000002</v>
      </c>
      <c r="H26" s="34">
        <f t="shared" si="0"/>
        <v>4.831227615531275E-2</v>
      </c>
      <c r="I26" s="25">
        <f>+I27+I28+I29</f>
        <v>44373.585000000006</v>
      </c>
      <c r="J26" s="34">
        <f t="shared" si="1"/>
        <v>4.363474350787655E-3</v>
      </c>
      <c r="K26" s="25"/>
    </row>
    <row r="27" spans="2:11" s="19" customFormat="1" x14ac:dyDescent="0.25">
      <c r="B27" s="21" t="s">
        <v>84</v>
      </c>
      <c r="C27" s="21"/>
      <c r="D27" s="21"/>
      <c r="E27" s="21"/>
      <c r="F27" s="22">
        <v>0</v>
      </c>
      <c r="G27" s="23">
        <v>0</v>
      </c>
      <c r="H27" s="34" t="str">
        <f t="shared" si="0"/>
        <v>-</v>
      </c>
      <c r="I27" s="23">
        <v>0</v>
      </c>
      <c r="J27" s="34" t="str">
        <f t="shared" si="1"/>
        <v>-</v>
      </c>
      <c r="K27" s="23"/>
    </row>
    <row r="28" spans="2:11" s="19" customFormat="1" x14ac:dyDescent="0.25">
      <c r="B28" s="21" t="s">
        <v>85</v>
      </c>
      <c r="C28" s="21"/>
      <c r="D28" s="21"/>
      <c r="E28" s="21"/>
      <c r="F28" s="22">
        <v>305.53300000000002</v>
      </c>
      <c r="G28" s="23">
        <v>614.42999999999995</v>
      </c>
      <c r="H28" s="34">
        <f t="shared" si="0"/>
        <v>-0.5027374965415099</v>
      </c>
      <c r="I28" s="23">
        <v>574.12400000000002</v>
      </c>
      <c r="J28" s="34">
        <f t="shared" si="1"/>
        <v>-0.46782750764643177</v>
      </c>
      <c r="K28" s="23"/>
    </row>
    <row r="29" spans="2:11" s="19" customFormat="1" x14ac:dyDescent="0.25">
      <c r="B29" s="21" t="s">
        <v>86</v>
      </c>
      <c r="C29" s="21"/>
      <c r="D29" s="21"/>
      <c r="E29" s="21"/>
      <c r="F29" s="22">
        <v>44261.675000000003</v>
      </c>
      <c r="G29" s="23">
        <v>41898.864000000001</v>
      </c>
      <c r="H29" s="34">
        <f t="shared" si="0"/>
        <v>5.6393199586509013E-2</v>
      </c>
      <c r="I29" s="23">
        <v>43799.461000000003</v>
      </c>
      <c r="J29" s="34">
        <f t="shared" si="1"/>
        <v>1.0552960914290699E-2</v>
      </c>
      <c r="K29" s="25"/>
    </row>
    <row r="30" spans="2:11" s="19" customFormat="1" x14ac:dyDescent="0.25">
      <c r="B30" s="19" t="s">
        <v>87</v>
      </c>
      <c r="F30" s="20">
        <v>1695.9949999999999</v>
      </c>
      <c r="G30" s="25">
        <v>1157.742</v>
      </c>
      <c r="H30" s="34">
        <f t="shared" si="0"/>
        <v>0.46491619030837605</v>
      </c>
      <c r="I30" s="25">
        <v>1690.9570000000001</v>
      </c>
      <c r="J30" s="34">
        <f t="shared" si="1"/>
        <v>2.9793779498827888E-3</v>
      </c>
      <c r="K30" s="25"/>
    </row>
    <row r="31" spans="2:11" s="19" customFormat="1" x14ac:dyDescent="0.25">
      <c r="B31" s="19" t="s">
        <v>88</v>
      </c>
      <c r="F31" s="20">
        <v>778.29300000000001</v>
      </c>
      <c r="G31" s="25">
        <v>869.01</v>
      </c>
      <c r="H31" s="34">
        <f t="shared" si="0"/>
        <v>-0.10439120378361577</v>
      </c>
      <c r="I31" s="25">
        <v>733.71600000000001</v>
      </c>
      <c r="J31" s="34">
        <f t="shared" si="1"/>
        <v>6.0755115058142461E-2</v>
      </c>
      <c r="K31" s="25"/>
    </row>
    <row r="32" spans="2:11" s="19" customFormat="1" x14ac:dyDescent="0.25">
      <c r="B32" s="19" t="s">
        <v>89</v>
      </c>
      <c r="F32" s="20">
        <v>81.878</v>
      </c>
      <c r="G32" s="25">
        <v>100.57</v>
      </c>
      <c r="H32" s="34">
        <f t="shared" si="0"/>
        <v>-0.1858605946107188</v>
      </c>
      <c r="I32" s="25">
        <v>86.432000000000002</v>
      </c>
      <c r="J32" s="34">
        <f t="shared" si="1"/>
        <v>-5.268881895594224E-2</v>
      </c>
      <c r="K32" s="25"/>
    </row>
    <row r="33" spans="2:11" s="19" customFormat="1" x14ac:dyDescent="0.25">
      <c r="B33" s="19" t="s">
        <v>20</v>
      </c>
      <c r="F33" s="20">
        <v>174.714</v>
      </c>
      <c r="G33" s="25">
        <v>186.61199999999999</v>
      </c>
      <c r="H33" s="34">
        <f t="shared" si="0"/>
        <v>-6.3757957687608502E-2</v>
      </c>
      <c r="I33" s="25">
        <v>181.70400000000001</v>
      </c>
      <c r="J33" s="34">
        <f t="shared" si="1"/>
        <v>-3.8469158631620703E-2</v>
      </c>
      <c r="K33" s="25"/>
    </row>
    <row r="34" spans="2:11" s="19" customFormat="1" x14ac:dyDescent="0.25">
      <c r="B34" s="19" t="s">
        <v>90</v>
      </c>
      <c r="F34" s="20">
        <v>24.901</v>
      </c>
      <c r="G34" s="25">
        <v>42.557000000000002</v>
      </c>
      <c r="H34" s="34">
        <f t="shared" si="0"/>
        <v>-0.41487886834128351</v>
      </c>
      <c r="I34" s="25">
        <v>25.555</v>
      </c>
      <c r="J34" s="34">
        <f t="shared" si="1"/>
        <v>-2.5591860692623758E-2</v>
      </c>
      <c r="K34" s="25"/>
    </row>
    <row r="35" spans="2:11" s="19" customFormat="1" x14ac:dyDescent="0.25">
      <c r="B35" s="19" t="s">
        <v>91</v>
      </c>
      <c r="F35" s="20">
        <v>825.28499999999997</v>
      </c>
      <c r="G35" s="25">
        <v>958.36900000000003</v>
      </c>
      <c r="H35" s="34">
        <f t="shared" si="0"/>
        <v>-0.13886509267307279</v>
      </c>
      <c r="I35" s="25">
        <v>928.9</v>
      </c>
      <c r="J35" s="34">
        <f t="shared" si="1"/>
        <v>-0.11154591452255358</v>
      </c>
      <c r="K35" s="25"/>
    </row>
    <row r="36" spans="2:11" s="19" customFormat="1" x14ac:dyDescent="0.25">
      <c r="B36" s="19" t="s">
        <v>92</v>
      </c>
      <c r="F36" s="20">
        <v>377.76600000000002</v>
      </c>
      <c r="G36" s="25">
        <v>366.56099999999998</v>
      </c>
      <c r="H36" s="34">
        <f t="shared" si="0"/>
        <v>3.0567900022097305E-2</v>
      </c>
      <c r="I36" s="25">
        <v>366.95800000000003</v>
      </c>
      <c r="J36" s="34">
        <f t="shared" si="1"/>
        <v>2.9452961919347764E-2</v>
      </c>
      <c r="K36" s="25"/>
    </row>
    <row r="37" spans="2:11" s="19" customFormat="1" x14ac:dyDescent="0.25">
      <c r="B37" s="19" t="s">
        <v>93</v>
      </c>
      <c r="F37" s="20">
        <v>1786.329</v>
      </c>
      <c r="G37" s="25">
        <v>1846.0820000000001</v>
      </c>
      <c r="H37" s="34">
        <f t="shared" si="0"/>
        <v>-3.2367467967295172E-2</v>
      </c>
      <c r="I37" s="25">
        <v>1788.011</v>
      </c>
      <c r="J37" s="34">
        <f t="shared" si="1"/>
        <v>-9.4071009630258828E-4</v>
      </c>
      <c r="K37" s="25"/>
    </row>
    <row r="38" spans="2:11" s="19" customFormat="1" x14ac:dyDescent="0.25">
      <c r="B38" s="19" t="s">
        <v>94</v>
      </c>
      <c r="F38" s="20">
        <v>219.45</v>
      </c>
      <c r="G38" s="25">
        <v>238.953</v>
      </c>
      <c r="H38" s="34">
        <f t="shared" si="0"/>
        <v>-8.1618560972241516E-2</v>
      </c>
      <c r="I38" s="25">
        <v>250.30699999999999</v>
      </c>
      <c r="J38" s="34">
        <f t="shared" si="1"/>
        <v>-0.12327661631516496</v>
      </c>
      <c r="K38" s="25"/>
    </row>
    <row r="39" spans="2:11" s="19" customFormat="1" ht="17.25" x14ac:dyDescent="0.3">
      <c r="B39" s="6" t="s">
        <v>95</v>
      </c>
      <c r="C39" s="6"/>
      <c r="D39" s="6"/>
      <c r="E39" s="6"/>
      <c r="F39" s="18">
        <f>+F15+F16+F20+F23+F26+F30+F31+F32+F33+F34+F35+F36+F37+F38</f>
        <v>63779.530000000006</v>
      </c>
      <c r="G39" s="27">
        <f>+G15+G16+G20+G23+G26+G30+G31+G32+G33+G34+G35+G36+G37+G38</f>
        <v>59580.334000000003</v>
      </c>
      <c r="H39" s="38">
        <f t="shared" si="0"/>
        <v>7.0479564616069412E-2</v>
      </c>
      <c r="I39" s="27">
        <f>+I15+I16+I20+I23+I26+I30+I31+I32+I33+I34+I35+I36+I37+I38</f>
        <v>63219.953000000009</v>
      </c>
      <c r="J39" s="38">
        <f t="shared" si="1"/>
        <v>8.8512720026856506E-3</v>
      </c>
      <c r="K39" s="25"/>
    </row>
    <row r="40" spans="2:11" s="19" customFormat="1" x14ac:dyDescent="0.25">
      <c r="B40" s="19" t="s">
        <v>96</v>
      </c>
      <c r="F40" s="20">
        <v>80.376999999999995</v>
      </c>
      <c r="G40" s="25">
        <v>83.147999999999996</v>
      </c>
      <c r="H40" s="34">
        <f t="shared" si="0"/>
        <v>-3.3326117284841472E-2</v>
      </c>
      <c r="I40" s="25">
        <v>82.78</v>
      </c>
      <c r="J40" s="34">
        <f t="shared" si="1"/>
        <v>-2.9028750906015977E-2</v>
      </c>
      <c r="K40" s="25"/>
    </row>
    <row r="41" spans="2:11" s="21" customFormat="1" x14ac:dyDescent="0.25">
      <c r="B41" s="19" t="s">
        <v>97</v>
      </c>
      <c r="C41" s="19"/>
      <c r="D41" s="19"/>
      <c r="E41" s="19"/>
      <c r="F41" s="20">
        <f>+F42+F43+F44+F45+F46</f>
        <v>55437.045000000006</v>
      </c>
      <c r="G41" s="25">
        <f>+G42+G43+G44+G45+G46</f>
        <v>51634.557999999997</v>
      </c>
      <c r="H41" s="34">
        <f t="shared" si="0"/>
        <v>7.3642288174520898E-2</v>
      </c>
      <c r="I41" s="25">
        <f>+I42+I43+I44+I45+I46</f>
        <v>55089.985000000001</v>
      </c>
      <c r="J41" s="34">
        <f t="shared" si="1"/>
        <v>6.2998746505378289E-3</v>
      </c>
      <c r="K41" s="23"/>
    </row>
    <row r="42" spans="2:11" s="21" customFormat="1" x14ac:dyDescent="0.25">
      <c r="B42" s="21" t="s">
        <v>98</v>
      </c>
      <c r="F42" s="22">
        <v>5673.2870000000003</v>
      </c>
      <c r="G42" s="23">
        <v>1930.4079999999999</v>
      </c>
      <c r="H42" s="34">
        <f t="shared" si="0"/>
        <v>1.9389056613938611</v>
      </c>
      <c r="I42" s="23">
        <v>5687.88</v>
      </c>
      <c r="J42" s="34">
        <f t="shared" si="1"/>
        <v>-2.5656307798336275E-3</v>
      </c>
      <c r="K42" s="23"/>
    </row>
    <row r="43" spans="2:11" s="21" customFormat="1" x14ac:dyDescent="0.25">
      <c r="B43" s="21" t="s">
        <v>99</v>
      </c>
      <c r="F43" s="22">
        <v>154.535</v>
      </c>
      <c r="G43" s="23">
        <v>350.23700000000002</v>
      </c>
      <c r="H43" s="34">
        <f t="shared" si="0"/>
        <v>-0.55877020417602941</v>
      </c>
      <c r="I43" s="23">
        <v>331.476</v>
      </c>
      <c r="J43" s="34">
        <f t="shared" si="1"/>
        <v>-0.53379731865957114</v>
      </c>
      <c r="K43" s="23"/>
    </row>
    <row r="44" spans="2:11" s="21" customFormat="1" x14ac:dyDescent="0.25">
      <c r="B44" s="21" t="s">
        <v>24</v>
      </c>
      <c r="F44" s="22">
        <v>46356.345000000001</v>
      </c>
      <c r="G44" s="23">
        <v>45755.911</v>
      </c>
      <c r="H44" s="34">
        <f t="shared" si="0"/>
        <v>1.3122544975664452E-2</v>
      </c>
      <c r="I44" s="23">
        <v>45638.868000000002</v>
      </c>
      <c r="J44" s="34">
        <f t="shared" si="1"/>
        <v>1.5720744870359127E-2</v>
      </c>
      <c r="K44" s="23"/>
    </row>
    <row r="45" spans="2:11" s="21" customFormat="1" x14ac:dyDescent="0.25">
      <c r="B45" s="21" t="s">
        <v>100</v>
      </c>
      <c r="F45" s="22">
        <v>2832.7730000000001</v>
      </c>
      <c r="G45" s="23">
        <v>3144.4169999999999</v>
      </c>
      <c r="H45" s="34">
        <f t="shared" si="0"/>
        <v>-9.911026431926806E-2</v>
      </c>
      <c r="I45" s="23">
        <v>2831.9459999999999</v>
      </c>
      <c r="J45" s="34">
        <f t="shared" si="1"/>
        <v>2.9202534229111343E-4</v>
      </c>
      <c r="K45" s="23"/>
    </row>
    <row r="46" spans="2:11" x14ac:dyDescent="0.25">
      <c r="B46" s="21" t="s">
        <v>101</v>
      </c>
      <c r="C46" s="21"/>
      <c r="D46" s="21"/>
      <c r="E46" s="21"/>
      <c r="F46" s="22">
        <v>420.10500000000002</v>
      </c>
      <c r="G46" s="23">
        <v>453.58499999999998</v>
      </c>
      <c r="H46" s="34">
        <f t="shared" si="0"/>
        <v>-7.3811964681371633E-2</v>
      </c>
      <c r="I46" s="23">
        <v>599.81500000000005</v>
      </c>
      <c r="J46" s="34">
        <f t="shared" si="1"/>
        <v>-0.29960904612255446</v>
      </c>
      <c r="K46" s="11"/>
    </row>
    <row r="47" spans="2:11" x14ac:dyDescent="0.25">
      <c r="B47" s="1" t="s">
        <v>89</v>
      </c>
      <c r="F47" s="20">
        <v>237.76</v>
      </c>
      <c r="G47" s="23">
        <v>199.495</v>
      </c>
      <c r="H47" s="34">
        <f t="shared" si="0"/>
        <v>0.1918093185292864</v>
      </c>
      <c r="I47" s="25">
        <v>200.881</v>
      </c>
      <c r="J47" s="34">
        <f t="shared" si="1"/>
        <v>0.18358630233820028</v>
      </c>
      <c r="K47" s="11"/>
    </row>
    <row r="48" spans="2:11" x14ac:dyDescent="0.25">
      <c r="B48" s="19" t="s">
        <v>102</v>
      </c>
      <c r="F48" s="20">
        <v>618.226</v>
      </c>
      <c r="G48" s="23">
        <v>610.69500000000005</v>
      </c>
      <c r="H48" s="34">
        <f t="shared" si="0"/>
        <v>1.2331851415190886E-2</v>
      </c>
      <c r="I48" s="25">
        <v>609.17899999999997</v>
      </c>
      <c r="J48" s="34">
        <f t="shared" si="1"/>
        <v>1.4851135708880303E-2</v>
      </c>
      <c r="K48" s="11"/>
    </row>
    <row r="49" spans="2:11" x14ac:dyDescent="0.25">
      <c r="B49" s="1" t="s">
        <v>103</v>
      </c>
      <c r="F49" s="20">
        <v>481.41899999999998</v>
      </c>
      <c r="G49" s="23">
        <v>475.892</v>
      </c>
      <c r="H49" s="34">
        <f t="shared" si="0"/>
        <v>1.1613979642439931E-2</v>
      </c>
      <c r="I49" s="25">
        <v>466.49799999999999</v>
      </c>
      <c r="J49" s="34">
        <f t="shared" si="1"/>
        <v>3.1985131769053599E-2</v>
      </c>
      <c r="K49" s="11"/>
    </row>
    <row r="50" spans="2:11" x14ac:dyDescent="0.25">
      <c r="B50" s="19" t="s">
        <v>104</v>
      </c>
      <c r="F50" s="20">
        <v>419.08699999999999</v>
      </c>
      <c r="G50" s="23">
        <v>345.78199999999998</v>
      </c>
      <c r="H50" s="34">
        <f t="shared" si="0"/>
        <v>0.21199773267550071</v>
      </c>
      <c r="I50" s="25">
        <v>359.18200000000002</v>
      </c>
      <c r="J50" s="34">
        <f t="shared" si="1"/>
        <v>0.16678174296039328</v>
      </c>
      <c r="K50" s="11"/>
    </row>
    <row r="51" spans="2:11" x14ac:dyDescent="0.25">
      <c r="B51" s="19" t="s">
        <v>105</v>
      </c>
      <c r="F51" s="20">
        <v>217.89699999999999</v>
      </c>
      <c r="G51" s="23">
        <v>226.26300000000001</v>
      </c>
      <c r="H51" s="34">
        <f t="shared" si="0"/>
        <v>-3.6974671068623732E-2</v>
      </c>
      <c r="I51" s="25">
        <v>206.82499999999999</v>
      </c>
      <c r="J51" s="34">
        <f t="shared" si="1"/>
        <v>5.3533180224827781E-2</v>
      </c>
      <c r="K51" s="25"/>
    </row>
    <row r="52" spans="2:11" ht="17.25" x14ac:dyDescent="0.3">
      <c r="B52" s="6" t="s">
        <v>106</v>
      </c>
      <c r="C52" s="6"/>
      <c r="D52" s="6"/>
      <c r="E52" s="6"/>
      <c r="F52" s="18">
        <f>+F40+F41+F47+F48+F49+F50+F51</f>
        <v>57491.811000000009</v>
      </c>
      <c r="G52" s="27">
        <f>+G40+G41+G47+G48+G49+G50+G51</f>
        <v>53575.832999999999</v>
      </c>
      <c r="H52" s="38">
        <f t="shared" si="0"/>
        <v>7.3092246647849857E-2</v>
      </c>
      <c r="I52" s="27">
        <f>+I40+I41+I47+I48+I49+I50+I51</f>
        <v>57015.329999999994</v>
      </c>
      <c r="J52" s="38">
        <f t="shared" si="1"/>
        <v>8.3570681779796541E-3</v>
      </c>
      <c r="K52" s="25"/>
    </row>
    <row r="53" spans="2:11" x14ac:dyDescent="0.25">
      <c r="B53" s="19" t="s">
        <v>30</v>
      </c>
      <c r="F53" s="20">
        <v>5626.45</v>
      </c>
      <c r="G53" s="25">
        <v>5431.1229999999996</v>
      </c>
      <c r="H53" s="34">
        <f t="shared" si="0"/>
        <v>3.5964385266177956E-2</v>
      </c>
      <c r="I53" s="25">
        <v>5606.2449999999999</v>
      </c>
      <c r="J53" s="34">
        <f t="shared" si="1"/>
        <v>3.6040165922111012E-3</v>
      </c>
      <c r="K53" s="25"/>
    </row>
    <row r="54" spans="2:11" x14ac:dyDescent="0.25">
      <c r="B54" s="19" t="s">
        <v>141</v>
      </c>
      <c r="F54" s="20">
        <v>650.71</v>
      </c>
      <c r="G54" s="25">
        <v>561.46</v>
      </c>
      <c r="H54" s="34">
        <f t="shared" si="0"/>
        <v>0.15896056709293616</v>
      </c>
      <c r="I54" s="25">
        <v>588.279</v>
      </c>
      <c r="J54" s="34">
        <f t="shared" si="1"/>
        <v>0.10612481492625103</v>
      </c>
      <c r="K54" s="25"/>
    </row>
    <row r="55" spans="2:11" x14ac:dyDescent="0.25">
      <c r="B55" s="19" t="s">
        <v>108</v>
      </c>
      <c r="F55" s="20">
        <v>10.558999999999999</v>
      </c>
      <c r="G55" s="25">
        <v>11.917999999999999</v>
      </c>
      <c r="H55" s="34">
        <f t="shared" si="0"/>
        <v>-0.11402919953012247</v>
      </c>
      <c r="I55" s="25">
        <v>10.099</v>
      </c>
      <c r="J55" s="34">
        <f t="shared" si="1"/>
        <v>4.5549064263788352E-2</v>
      </c>
      <c r="K55" s="25"/>
    </row>
    <row r="56" spans="2:11" s="6" customFormat="1" ht="17.25" x14ac:dyDescent="0.3">
      <c r="B56" s="6" t="s">
        <v>109</v>
      </c>
      <c r="F56" s="18">
        <f>+SUM(F53:F55)</f>
        <v>6287.7190000000001</v>
      </c>
      <c r="G56" s="27">
        <f>+SUM(G53:G55)</f>
        <v>6004.5009999999993</v>
      </c>
      <c r="H56" s="38">
        <f t="shared" si="0"/>
        <v>4.7167616426410985E-2</v>
      </c>
      <c r="I56" s="27">
        <f>+SUM(I53:I55)</f>
        <v>6204.6229999999996</v>
      </c>
      <c r="J56" s="38">
        <f t="shared" si="1"/>
        <v>1.3392594521858925E-2</v>
      </c>
      <c r="K56" s="27"/>
    </row>
    <row r="57" spans="2:11" ht="17.25" x14ac:dyDescent="0.3">
      <c r="B57" s="6" t="s">
        <v>110</v>
      </c>
      <c r="C57" s="6"/>
      <c r="D57" s="6"/>
      <c r="E57" s="6"/>
      <c r="F57" s="18">
        <f>+F52+F56</f>
        <v>63779.530000000006</v>
      </c>
      <c r="G57" s="27">
        <f>+G52+G56</f>
        <v>59580.333999999995</v>
      </c>
      <c r="H57" s="38">
        <f t="shared" si="0"/>
        <v>7.0479564616069634E-2</v>
      </c>
      <c r="I57" s="27">
        <f>+I52+I56</f>
        <v>63219.952999999994</v>
      </c>
      <c r="J57" s="38">
        <f t="shared" si="1"/>
        <v>8.8512720026858727E-3</v>
      </c>
    </row>
    <row r="58" spans="2:11" x14ac:dyDescent="0.25">
      <c r="B58" s="19"/>
      <c r="F58" s="12"/>
      <c r="G58" s="12"/>
      <c r="H58" s="26"/>
      <c r="I58" s="12"/>
      <c r="J58" s="26"/>
    </row>
  </sheetData>
  <pageMargins left="0.70866141732283472" right="0.70866141732283472" top="0.74803149606299213" bottom="0.74803149606299213" header="0.31496062992125984" footer="0.31496062992125984"/>
  <pageSetup paperSize="9" scale="6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9:K53"/>
  <sheetViews>
    <sheetView showRowColHeaders="0" zoomScale="90" zoomScaleNormal="90" workbookViewId="0"/>
  </sheetViews>
  <sheetFormatPr baseColWidth="10" defaultRowHeight="15" x14ac:dyDescent="0.25"/>
  <cols>
    <col min="1" max="5" width="11.42578125" style="1"/>
    <col min="6" max="7" width="17.5703125" style="1" customWidth="1"/>
    <col min="8" max="8" width="11.42578125" style="4"/>
    <col min="9" max="16384" width="11.42578125" style="1"/>
  </cols>
  <sheetData>
    <row r="9" spans="2:9" ht="23.25" x14ac:dyDescent="0.35">
      <c r="B9" s="16" t="s">
        <v>111</v>
      </c>
    </row>
    <row r="12" spans="2:9" ht="17.25" x14ac:dyDescent="0.3">
      <c r="B12" s="6" t="s">
        <v>15</v>
      </c>
      <c r="G12" s="4"/>
    </row>
    <row r="13" spans="2:9" x14ac:dyDescent="0.25">
      <c r="B13" s="70" t="s">
        <v>16</v>
      </c>
      <c r="G13" s="4"/>
    </row>
    <row r="14" spans="2:9" x14ac:dyDescent="0.25">
      <c r="B14" s="7"/>
      <c r="C14" s="7"/>
      <c r="D14" s="7"/>
      <c r="E14" s="7"/>
      <c r="F14" s="8" t="str">
        <f>+'Balance sheet'!F14</f>
        <v>4Q20</v>
      </c>
      <c r="G14" s="9" t="str">
        <f>+'Balance sheet'!G14</f>
        <v>4Q19</v>
      </c>
      <c r="H14" s="9" t="s">
        <v>0</v>
      </c>
    </row>
    <row r="15" spans="2:9" x14ac:dyDescent="0.25">
      <c r="B15" s="1" t="s">
        <v>24</v>
      </c>
      <c r="F15" s="10">
        <f>+'Balance sheet'!F44</f>
        <v>46356.345000000001</v>
      </c>
      <c r="G15" s="11">
        <f>+'Balance sheet'!G44</f>
        <v>45755.911</v>
      </c>
      <c r="H15" s="34">
        <f>IF(ISERROR($F15/G15),"-",$F15/G15-1)</f>
        <v>1.3122544975664452E-2</v>
      </c>
      <c r="I15" s="12"/>
    </row>
    <row r="16" spans="2:9" s="5" customFormat="1" x14ac:dyDescent="0.25">
      <c r="B16" s="5" t="s">
        <v>112</v>
      </c>
      <c r="F16" s="17">
        <f>+'KF-B'!E24</f>
        <v>45496.117608790002</v>
      </c>
      <c r="G16" s="36">
        <f>+'KF-B'!F24</f>
        <v>44811.711305069999</v>
      </c>
      <c r="H16" s="37">
        <f t="shared" ref="H16:H25" si="0">IF(ISERROR($F16/G16),"-",$F16/G16-1)</f>
        <v>1.527293387794737E-2</v>
      </c>
    </row>
    <row r="17" spans="2:11" x14ac:dyDescent="0.25">
      <c r="B17" s="1" t="s">
        <v>113</v>
      </c>
      <c r="F17" s="10">
        <v>3362.62</v>
      </c>
      <c r="G17" s="11">
        <v>2772.0410000000002</v>
      </c>
      <c r="H17" s="34">
        <f t="shared" si="0"/>
        <v>0.21304843615227909</v>
      </c>
    </row>
    <row r="18" spans="2:11" x14ac:dyDescent="0.25">
      <c r="B18" s="1" t="s">
        <v>114</v>
      </c>
      <c r="F18" s="10">
        <f>+F16-F17</f>
        <v>42133.49760879</v>
      </c>
      <c r="G18" s="11">
        <f>+G16-G17</f>
        <v>42039.670305070002</v>
      </c>
      <c r="H18" s="34">
        <f t="shared" si="0"/>
        <v>2.2318753462888807E-3</v>
      </c>
    </row>
    <row r="19" spans="2:11" s="21" customFormat="1" x14ac:dyDescent="0.25">
      <c r="B19" s="21" t="s">
        <v>115</v>
      </c>
      <c r="F19" s="22">
        <v>34899.521000000001</v>
      </c>
      <c r="G19" s="23">
        <v>32451.702000000001</v>
      </c>
      <c r="H19" s="39">
        <f t="shared" si="0"/>
        <v>7.5429603045165328E-2</v>
      </c>
    </row>
    <row r="20" spans="2:11" s="21" customFormat="1" x14ac:dyDescent="0.25">
      <c r="B20" s="21" t="s">
        <v>116</v>
      </c>
      <c r="F20" s="22">
        <v>7231.5839999999998</v>
      </c>
      <c r="G20" s="23">
        <v>8361.5969999999998</v>
      </c>
      <c r="H20" s="39">
        <f t="shared" si="0"/>
        <v>-0.13514320290729154</v>
      </c>
    </row>
    <row r="21" spans="2:11" s="21" customFormat="1" x14ac:dyDescent="0.25">
      <c r="B21" s="21" t="s">
        <v>117</v>
      </c>
      <c r="F21" s="22">
        <v>1.264</v>
      </c>
      <c r="G21" s="23">
        <v>1225.0419999999999</v>
      </c>
      <c r="H21" s="39">
        <f t="shared" si="0"/>
        <v>-0.99896819864135267</v>
      </c>
      <c r="K21" s="62"/>
    </row>
    <row r="22" spans="2:11" x14ac:dyDescent="0.25">
      <c r="B22" s="1" t="s">
        <v>9</v>
      </c>
      <c r="F22" s="20">
        <v>38170.447129518863</v>
      </c>
      <c r="G22" s="11">
        <v>35120.380106518642</v>
      </c>
      <c r="H22" s="34">
        <f t="shared" si="0"/>
        <v>8.6846070963625621E-2</v>
      </c>
    </row>
    <row r="23" spans="2:11" x14ac:dyDescent="0.25">
      <c r="B23" s="1" t="s">
        <v>10</v>
      </c>
      <c r="F23" s="20">
        <v>7324.5418704811336</v>
      </c>
      <c r="G23" s="11">
        <v>9690.0018934813615</v>
      </c>
      <c r="H23" s="34">
        <f t="shared" si="0"/>
        <v>-0.24411347376428438</v>
      </c>
    </row>
    <row r="24" spans="2:11" x14ac:dyDescent="0.25">
      <c r="B24" s="1" t="s">
        <v>118</v>
      </c>
      <c r="F24" s="10">
        <f>+'KF-B'!E25</f>
        <v>24739.596673569999</v>
      </c>
      <c r="G24" s="11">
        <f>+'KF-B'!F25</f>
        <v>20926.80927573</v>
      </c>
      <c r="H24" s="34">
        <f t="shared" si="0"/>
        <v>0.18219630845787393</v>
      </c>
    </row>
    <row r="25" spans="2:11" s="5" customFormat="1" x14ac:dyDescent="0.25">
      <c r="B25" s="5" t="s">
        <v>28</v>
      </c>
      <c r="F25" s="17">
        <f>+F24+F16</f>
        <v>70235.714282360001</v>
      </c>
      <c r="G25" s="36">
        <f>+G24+G16</f>
        <v>65738.520580800003</v>
      </c>
      <c r="H25" s="37">
        <f t="shared" si="0"/>
        <v>6.8410327184537767E-2</v>
      </c>
    </row>
    <row r="26" spans="2:11" x14ac:dyDescent="0.25">
      <c r="G26" s="11"/>
      <c r="H26" s="34"/>
    </row>
    <row r="27" spans="2:11" x14ac:dyDescent="0.25">
      <c r="G27" s="11"/>
      <c r="H27" s="34"/>
    </row>
    <row r="28" spans="2:11" x14ac:dyDescent="0.25">
      <c r="G28" s="11"/>
      <c r="H28" s="34"/>
    </row>
    <row r="33" spans="2:8" ht="17.25" x14ac:dyDescent="0.3">
      <c r="B33" s="6" t="s">
        <v>31</v>
      </c>
      <c r="G33" s="4"/>
    </row>
    <row r="34" spans="2:8" x14ac:dyDescent="0.25">
      <c r="B34" s="70" t="s">
        <v>16</v>
      </c>
      <c r="G34" s="4"/>
    </row>
    <row r="35" spans="2:8" x14ac:dyDescent="0.25">
      <c r="B35" s="7"/>
      <c r="C35" s="7"/>
      <c r="D35" s="7"/>
      <c r="E35" s="7"/>
      <c r="F35" s="8" t="str">
        <f>+F14</f>
        <v>4Q20</v>
      </c>
      <c r="G35" s="9" t="str">
        <f>+'KF-B'!F36</f>
        <v>3Q20</v>
      </c>
      <c r="H35" s="9" t="s">
        <v>0</v>
      </c>
    </row>
    <row r="36" spans="2:8" x14ac:dyDescent="0.25">
      <c r="B36" s="1" t="s">
        <v>24</v>
      </c>
      <c r="F36" s="10">
        <f>+F15</f>
        <v>46356.345000000001</v>
      </c>
      <c r="G36" s="11">
        <f>+'Balance sheet'!$I$44</f>
        <v>45638.868000000002</v>
      </c>
      <c r="H36" s="34">
        <f>IF(ISERROR($F36/G36),"-",$F36/G36-1)</f>
        <v>1.5720744870359127E-2</v>
      </c>
    </row>
    <row r="37" spans="2:8" x14ac:dyDescent="0.25">
      <c r="B37" s="5" t="s">
        <v>112</v>
      </c>
      <c r="C37" s="5"/>
      <c r="D37" s="5"/>
      <c r="E37" s="5"/>
      <c r="F37" s="17">
        <f t="shared" ref="F37:F46" si="1">+F16</f>
        <v>45496.117608790002</v>
      </c>
      <c r="G37" s="36">
        <f>+'KF-B'!F46</f>
        <v>44767.560852930001</v>
      </c>
      <c r="H37" s="37">
        <f t="shared" ref="H37:H46" si="2">IF(ISERROR($F37/G37),"-",$F37/G37-1)</f>
        <v>1.6274211549149431E-2</v>
      </c>
    </row>
    <row r="38" spans="2:8" x14ac:dyDescent="0.25">
      <c r="B38" s="1" t="s">
        <v>113</v>
      </c>
      <c r="F38" s="10">
        <f t="shared" si="1"/>
        <v>3362.62</v>
      </c>
      <c r="G38" s="25">
        <v>3336.8009999999999</v>
      </c>
      <c r="H38" s="34">
        <f t="shared" si="2"/>
        <v>7.7376505221617986E-3</v>
      </c>
    </row>
    <row r="39" spans="2:8" x14ac:dyDescent="0.25">
      <c r="B39" s="1" t="s">
        <v>114</v>
      </c>
      <c r="F39" s="10">
        <f t="shared" si="1"/>
        <v>42133.49760879</v>
      </c>
      <c r="G39" s="11">
        <f>+G37-G38</f>
        <v>41430.759852930001</v>
      </c>
      <c r="H39" s="34">
        <f t="shared" si="2"/>
        <v>1.6961739498733808E-2</v>
      </c>
    </row>
    <row r="40" spans="2:8" x14ac:dyDescent="0.25">
      <c r="B40" s="21" t="s">
        <v>115</v>
      </c>
      <c r="C40" s="21"/>
      <c r="D40" s="21"/>
      <c r="E40" s="21"/>
      <c r="F40" s="22">
        <f t="shared" si="1"/>
        <v>34899.521000000001</v>
      </c>
      <c r="G40" s="23">
        <v>34003.932000000001</v>
      </c>
      <c r="H40" s="39">
        <f t="shared" si="2"/>
        <v>2.6337807051255213E-2</v>
      </c>
    </row>
    <row r="41" spans="2:8" x14ac:dyDescent="0.25">
      <c r="B41" s="21" t="s">
        <v>116</v>
      </c>
      <c r="C41" s="21"/>
      <c r="D41" s="21"/>
      <c r="E41" s="21"/>
      <c r="F41" s="22">
        <f t="shared" si="1"/>
        <v>7231.5839999999998</v>
      </c>
      <c r="G41" s="23">
        <v>7424.3459999999995</v>
      </c>
      <c r="H41" s="39">
        <f t="shared" si="2"/>
        <v>-2.5963499007185198E-2</v>
      </c>
    </row>
    <row r="42" spans="2:8" x14ac:dyDescent="0.25">
      <c r="B42" s="21" t="s">
        <v>117</v>
      </c>
      <c r="C42" s="21"/>
      <c r="D42" s="21"/>
      <c r="E42" s="21"/>
      <c r="F42" s="22">
        <f t="shared" si="1"/>
        <v>1.264</v>
      </c>
      <c r="G42" s="23">
        <v>1.2689999999999999</v>
      </c>
      <c r="H42" s="39">
        <f t="shared" si="2"/>
        <v>-3.9401103230889412E-3</v>
      </c>
    </row>
    <row r="43" spans="2:8" x14ac:dyDescent="0.25">
      <c r="B43" s="1" t="s">
        <v>9</v>
      </c>
      <c r="F43" s="10">
        <f t="shared" si="1"/>
        <v>38170.447129518863</v>
      </c>
      <c r="G43" s="11">
        <v>37237.267270503311</v>
      </c>
      <c r="H43" s="34">
        <f t="shared" si="2"/>
        <v>2.5060374388824913E-2</v>
      </c>
    </row>
    <row r="44" spans="2:8" x14ac:dyDescent="0.25">
      <c r="B44" s="1" t="s">
        <v>10</v>
      </c>
      <c r="F44" s="10">
        <f t="shared" si="1"/>
        <v>7324.5418704811336</v>
      </c>
      <c r="G44" s="11">
        <v>7529.0807294966908</v>
      </c>
      <c r="H44" s="34">
        <f t="shared" si="2"/>
        <v>-2.71665116053591E-2</v>
      </c>
    </row>
    <row r="45" spans="2:8" x14ac:dyDescent="0.25">
      <c r="B45" s="1" t="s">
        <v>118</v>
      </c>
      <c r="F45" s="10">
        <f t="shared" si="1"/>
        <v>24739.596673569999</v>
      </c>
      <c r="G45" s="11">
        <f>+'KF-B'!F47</f>
        <v>23559.566773529998</v>
      </c>
      <c r="H45" s="34">
        <f t="shared" si="2"/>
        <v>5.0087079757587416E-2</v>
      </c>
    </row>
    <row r="46" spans="2:8" x14ac:dyDescent="0.25">
      <c r="B46" s="5" t="s">
        <v>28</v>
      </c>
      <c r="C46" s="5"/>
      <c r="D46" s="5"/>
      <c r="E46" s="5"/>
      <c r="F46" s="17">
        <f t="shared" si="1"/>
        <v>70235.714282360001</v>
      </c>
      <c r="G46" s="36">
        <f>+G45+G37</f>
        <v>68327.127626460002</v>
      </c>
      <c r="H46" s="37">
        <f t="shared" si="2"/>
        <v>2.7933073176061418E-2</v>
      </c>
    </row>
    <row r="47" spans="2:8" x14ac:dyDescent="0.25">
      <c r="G47" s="11"/>
      <c r="H47" s="34"/>
    </row>
    <row r="48" spans="2:8" x14ac:dyDescent="0.25">
      <c r="G48" s="11"/>
      <c r="H48" s="34"/>
    </row>
    <row r="49" spans="7:8" x14ac:dyDescent="0.25">
      <c r="G49" s="11"/>
      <c r="H49" s="34"/>
    </row>
    <row r="50" spans="7:8" x14ac:dyDescent="0.25">
      <c r="G50" s="11"/>
      <c r="H50" s="34"/>
    </row>
    <row r="51" spans="7:8" x14ac:dyDescent="0.25">
      <c r="G51" s="11"/>
      <c r="H51" s="34"/>
    </row>
    <row r="52" spans="7:8" x14ac:dyDescent="0.25">
      <c r="G52" s="11"/>
      <c r="H52" s="34"/>
    </row>
    <row r="53" spans="7:8" x14ac:dyDescent="0.25">
      <c r="G53" s="11"/>
      <c r="H53" s="34"/>
    </row>
  </sheetData>
  <pageMargins left="0.70866141732283472" right="0.70866141732283472" top="0.74803149606299213" bottom="0.74803149606299213" header="0.31496062992125984" footer="0.31496062992125984"/>
  <pageSetup paperSize="9" scale="6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9:H44"/>
  <sheetViews>
    <sheetView showRowColHeaders="0" zoomScale="90" zoomScaleNormal="90" workbookViewId="0">
      <selection activeCell="L19" sqref="L19"/>
    </sheetView>
  </sheetViews>
  <sheetFormatPr baseColWidth="10" defaultRowHeight="15" x14ac:dyDescent="0.25"/>
  <cols>
    <col min="1" max="5" width="11.42578125" style="1"/>
    <col min="6" max="7" width="17.5703125" style="1" customWidth="1"/>
    <col min="8" max="8" width="11.42578125" style="4"/>
    <col min="9" max="16384" width="11.42578125" style="1"/>
  </cols>
  <sheetData>
    <row r="9" spans="2:8" ht="23.25" x14ac:dyDescent="0.35">
      <c r="B9" s="16" t="s">
        <v>119</v>
      </c>
    </row>
    <row r="12" spans="2:8" ht="17.25" x14ac:dyDescent="0.3">
      <c r="B12" s="6" t="s">
        <v>15</v>
      </c>
      <c r="G12" s="4"/>
    </row>
    <row r="13" spans="2:8" x14ac:dyDescent="0.25">
      <c r="B13" s="70" t="s">
        <v>16</v>
      </c>
      <c r="G13" s="4"/>
    </row>
    <row r="14" spans="2:8" x14ac:dyDescent="0.25">
      <c r="B14" s="7"/>
      <c r="C14" s="7"/>
      <c r="D14" s="7"/>
      <c r="E14" s="7"/>
      <c r="F14" s="8" t="str">
        <f>+'Customer funds'!F14</f>
        <v>4Q20</v>
      </c>
      <c r="G14" s="9" t="str">
        <f>+'Customer funds'!G14</f>
        <v>4Q19</v>
      </c>
      <c r="H14" s="9" t="s">
        <v>0</v>
      </c>
    </row>
    <row r="15" spans="2:8" x14ac:dyDescent="0.25">
      <c r="B15" s="5" t="s">
        <v>21</v>
      </c>
      <c r="C15" s="5"/>
      <c r="D15" s="5"/>
      <c r="E15" s="5"/>
      <c r="F15" s="17">
        <f>+'Balance sheet'!F29</f>
        <v>44261.675000000003</v>
      </c>
      <c r="G15" s="36">
        <f>+'Balance sheet'!G29</f>
        <v>41898.864000000001</v>
      </c>
      <c r="H15" s="65">
        <f>+F15/G15-1</f>
        <v>5.6393199586509013E-2</v>
      </c>
    </row>
    <row r="16" spans="2:8" s="21" customFormat="1" x14ac:dyDescent="0.25">
      <c r="B16" s="21" t="s">
        <v>120</v>
      </c>
      <c r="F16" s="22">
        <v>44996.474000000002</v>
      </c>
      <c r="G16" s="23">
        <v>42806.716999999997</v>
      </c>
      <c r="H16" s="26">
        <f t="shared" ref="H16:H23" si="0">+F16/G16-1</f>
        <v>5.1154518577072983E-2</v>
      </c>
    </row>
    <row r="17" spans="2:8" x14ac:dyDescent="0.25">
      <c r="B17" s="1" t="s">
        <v>113</v>
      </c>
      <c r="F17" s="10">
        <v>3750.665</v>
      </c>
      <c r="G17" s="11">
        <v>2504.1349999999998</v>
      </c>
      <c r="H17" s="26">
        <f t="shared" si="0"/>
        <v>0.49778865756039514</v>
      </c>
    </row>
    <row r="18" spans="2:8" x14ac:dyDescent="0.25">
      <c r="B18" s="1" t="s">
        <v>114</v>
      </c>
      <c r="F18" s="10">
        <v>41245.809000000008</v>
      </c>
      <c r="G18" s="11">
        <v>40302.581999999995</v>
      </c>
      <c r="H18" s="26">
        <f t="shared" si="0"/>
        <v>2.3403637017598955E-2</v>
      </c>
    </row>
    <row r="19" spans="2:8" x14ac:dyDescent="0.25">
      <c r="B19" s="21" t="s">
        <v>121</v>
      </c>
      <c r="C19" s="21"/>
      <c r="D19" s="21"/>
      <c r="E19" s="21"/>
      <c r="F19" s="22">
        <v>33207.341999999997</v>
      </c>
      <c r="G19" s="23">
        <v>32665.952999999998</v>
      </c>
      <c r="H19" s="63">
        <f t="shared" si="0"/>
        <v>1.6573494733185923E-2</v>
      </c>
    </row>
    <row r="20" spans="2:8" x14ac:dyDescent="0.25">
      <c r="B20" s="21" t="s">
        <v>122</v>
      </c>
      <c r="C20" s="21"/>
      <c r="D20" s="21"/>
      <c r="E20" s="21"/>
      <c r="F20" s="22">
        <v>8038.4670000000115</v>
      </c>
      <c r="G20" s="23">
        <v>7636.6289999999972</v>
      </c>
      <c r="H20" s="63">
        <f t="shared" si="0"/>
        <v>5.2619814318597191E-2</v>
      </c>
    </row>
    <row r="21" spans="2:8" x14ac:dyDescent="0.25">
      <c r="B21" s="5" t="s">
        <v>123</v>
      </c>
      <c r="C21" s="5"/>
      <c r="D21" s="5"/>
      <c r="E21" s="5"/>
      <c r="F21" s="17">
        <v>32901.512999999999</v>
      </c>
      <c r="G21" s="36">
        <v>32128.78</v>
      </c>
      <c r="H21" s="65">
        <f t="shared" si="0"/>
        <v>2.405111554189121E-2</v>
      </c>
    </row>
    <row r="22" spans="2:8" x14ac:dyDescent="0.25">
      <c r="B22" s="21" t="s">
        <v>121</v>
      </c>
      <c r="C22" s="21"/>
      <c r="D22" s="21"/>
      <c r="E22" s="21"/>
      <c r="F22" s="22">
        <v>30727.091</v>
      </c>
      <c r="G22" s="23">
        <v>29946.743999999999</v>
      </c>
      <c r="H22" s="63">
        <f t="shared" si="0"/>
        <v>2.6057824516748873E-2</v>
      </c>
    </row>
    <row r="23" spans="2:8" x14ac:dyDescent="0.25">
      <c r="B23" s="21" t="s">
        <v>122</v>
      </c>
      <c r="C23" s="21"/>
      <c r="D23" s="21"/>
      <c r="E23" s="21"/>
      <c r="F23" s="22">
        <v>2174.4219999999987</v>
      </c>
      <c r="G23" s="23">
        <v>2182.0360000000001</v>
      </c>
      <c r="H23" s="63">
        <f t="shared" si="0"/>
        <v>-3.4894016414034335E-3</v>
      </c>
    </row>
    <row r="24" spans="2:8" x14ac:dyDescent="0.25">
      <c r="F24" s="12"/>
      <c r="G24" s="12"/>
      <c r="H24" s="26"/>
    </row>
    <row r="25" spans="2:8" x14ac:dyDescent="0.25">
      <c r="F25" s="12"/>
      <c r="G25" s="12"/>
      <c r="H25" s="26"/>
    </row>
    <row r="26" spans="2:8" x14ac:dyDescent="0.25">
      <c r="F26" s="12"/>
      <c r="G26" s="12"/>
      <c r="H26" s="26"/>
    </row>
    <row r="30" spans="2:8" ht="17.25" x14ac:dyDescent="0.3">
      <c r="B30" s="6" t="s">
        <v>31</v>
      </c>
      <c r="G30" s="4"/>
    </row>
    <row r="31" spans="2:8" x14ac:dyDescent="0.25">
      <c r="B31" s="70" t="s">
        <v>16</v>
      </c>
      <c r="G31" s="4"/>
    </row>
    <row r="32" spans="2:8" x14ac:dyDescent="0.25">
      <c r="B32" s="7"/>
      <c r="C32" s="7"/>
      <c r="D32" s="7"/>
      <c r="E32" s="7"/>
      <c r="F32" s="8" t="str">
        <f>+F14</f>
        <v>4Q20</v>
      </c>
      <c r="G32" s="9" t="str">
        <f>+'KF-B'!F36</f>
        <v>3Q20</v>
      </c>
      <c r="H32" s="9" t="s">
        <v>0</v>
      </c>
    </row>
    <row r="33" spans="2:8" x14ac:dyDescent="0.25">
      <c r="B33" s="5" t="s">
        <v>21</v>
      </c>
      <c r="C33" s="5"/>
      <c r="D33" s="5"/>
      <c r="E33" s="5"/>
      <c r="F33" s="17">
        <f>+F15</f>
        <v>44261.675000000003</v>
      </c>
      <c r="G33" s="36">
        <f>+'Balance sheet'!I29</f>
        <v>43799.461000000003</v>
      </c>
      <c r="H33" s="65">
        <f>+F33/G33-1</f>
        <v>1.0552960914290699E-2</v>
      </c>
    </row>
    <row r="34" spans="2:8" x14ac:dyDescent="0.25">
      <c r="B34" s="21" t="s">
        <v>120</v>
      </c>
      <c r="C34" s="21"/>
      <c r="D34" s="21"/>
      <c r="E34" s="21"/>
      <c r="F34" s="22">
        <f t="shared" ref="F34:F41" si="1">+F16</f>
        <v>44996.474000000002</v>
      </c>
      <c r="G34" s="23">
        <v>44654.591</v>
      </c>
      <c r="H34" s="26">
        <f t="shared" ref="H34:H41" si="2">+F34/G34-1</f>
        <v>7.6561668653509773E-3</v>
      </c>
    </row>
    <row r="35" spans="2:8" x14ac:dyDescent="0.25">
      <c r="B35" s="1" t="s">
        <v>113</v>
      </c>
      <c r="F35" s="10">
        <f t="shared" si="1"/>
        <v>3750.665</v>
      </c>
      <c r="G35" s="11">
        <v>3347.1840000000002</v>
      </c>
      <c r="H35" s="26">
        <f>+F35/G35-1</f>
        <v>0.12054341798956969</v>
      </c>
    </row>
    <row r="36" spans="2:8" x14ac:dyDescent="0.25">
      <c r="B36" s="1" t="s">
        <v>114</v>
      </c>
      <c r="F36" s="10">
        <f t="shared" si="1"/>
        <v>41245.809000000008</v>
      </c>
      <c r="G36" s="11">
        <v>41307.406999999999</v>
      </c>
      <c r="H36" s="26">
        <f t="shared" si="2"/>
        <v>-1.4912095547413573E-3</v>
      </c>
    </row>
    <row r="37" spans="2:8" x14ac:dyDescent="0.25">
      <c r="B37" s="21" t="s">
        <v>121</v>
      </c>
      <c r="C37" s="21"/>
      <c r="D37" s="21"/>
      <c r="E37" s="21"/>
      <c r="F37" s="22">
        <f t="shared" si="1"/>
        <v>33207.341999999997</v>
      </c>
      <c r="G37" s="23">
        <v>32966</v>
      </c>
      <c r="H37" s="63">
        <f t="shared" si="2"/>
        <v>7.3209367226838573E-3</v>
      </c>
    </row>
    <row r="38" spans="2:8" x14ac:dyDescent="0.25">
      <c r="B38" s="21" t="s">
        <v>122</v>
      </c>
      <c r="C38" s="21"/>
      <c r="D38" s="21"/>
      <c r="E38" s="21"/>
      <c r="F38" s="22">
        <f t="shared" si="1"/>
        <v>8038.4670000000115</v>
      </c>
      <c r="G38" s="23">
        <v>8341.4069999999992</v>
      </c>
      <c r="H38" s="63">
        <f t="shared" si="2"/>
        <v>-3.631761404280931E-2</v>
      </c>
    </row>
    <row r="39" spans="2:8" x14ac:dyDescent="0.25">
      <c r="B39" s="5" t="s">
        <v>123</v>
      </c>
      <c r="C39" s="5"/>
      <c r="D39" s="5"/>
      <c r="E39" s="5"/>
      <c r="F39" s="17">
        <f t="shared" si="1"/>
        <v>32901.512999999999</v>
      </c>
      <c r="G39" s="36">
        <v>32514.859</v>
      </c>
      <c r="H39" s="65">
        <f t="shared" si="2"/>
        <v>1.1891609310069606E-2</v>
      </c>
    </row>
    <row r="40" spans="2:8" x14ac:dyDescent="0.25">
      <c r="B40" s="21" t="s">
        <v>121</v>
      </c>
      <c r="C40" s="21"/>
      <c r="D40" s="21"/>
      <c r="E40" s="21"/>
      <c r="F40" s="22">
        <f t="shared" si="1"/>
        <v>30727.091</v>
      </c>
      <c r="G40" s="23">
        <v>30403.352999999999</v>
      </c>
      <c r="H40" s="63">
        <f t="shared" si="2"/>
        <v>1.0648101872184901E-2</v>
      </c>
    </row>
    <row r="41" spans="2:8" x14ac:dyDescent="0.25">
      <c r="B41" s="21" t="s">
        <v>122</v>
      </c>
      <c r="C41" s="21"/>
      <c r="D41" s="21"/>
      <c r="E41" s="21"/>
      <c r="F41" s="22">
        <f t="shared" si="1"/>
        <v>2174.4219999999987</v>
      </c>
      <c r="G41" s="23">
        <v>2111.5060000000012</v>
      </c>
      <c r="H41" s="63">
        <f t="shared" si="2"/>
        <v>2.9796742230425721E-2</v>
      </c>
    </row>
    <row r="42" spans="2:8" x14ac:dyDescent="0.25">
      <c r="F42" s="12"/>
      <c r="G42" s="12"/>
      <c r="H42" s="26"/>
    </row>
    <row r="43" spans="2:8" x14ac:dyDescent="0.25">
      <c r="F43" s="12"/>
      <c r="G43" s="12"/>
      <c r="H43" s="26"/>
    </row>
    <row r="44" spans="2:8" x14ac:dyDescent="0.25">
      <c r="F44" s="12"/>
      <c r="G44" s="12"/>
      <c r="H44" s="26"/>
    </row>
  </sheetData>
  <pageMargins left="0.70866141732283472" right="0.70866141732283472" top="0.74803149606299213" bottom="0.74803149606299213" header="0.31496062992125984" footer="0.31496062992125984"/>
  <pageSetup paperSize="9" scale="6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11</vt:i4>
      </vt:variant>
    </vt:vector>
  </HeadingPairs>
  <TitlesOfParts>
    <vt:vector size="23" baseType="lpstr">
      <vt:lpstr>Contents</vt:lpstr>
      <vt:lpstr>KF-B</vt:lpstr>
      <vt:lpstr>KF-P</vt:lpstr>
      <vt:lpstr>KF-C&amp;L</vt:lpstr>
      <vt:lpstr>KF-O</vt:lpstr>
      <vt:lpstr>P&amp;L</vt:lpstr>
      <vt:lpstr>Balance sheet</vt:lpstr>
      <vt:lpstr>Customer funds</vt:lpstr>
      <vt:lpstr>Customer loans</vt:lpstr>
      <vt:lpstr>NPL+Cov</vt:lpstr>
      <vt:lpstr>Solvency</vt:lpstr>
      <vt:lpstr>Solvency (IFRS9) </vt:lpstr>
      <vt:lpstr>'Balance sheet'!Área_de_impresión</vt:lpstr>
      <vt:lpstr>'Customer funds'!Área_de_impresión</vt:lpstr>
      <vt:lpstr>'Customer loans'!Área_de_impresión</vt:lpstr>
      <vt:lpstr>'KF-B'!Área_de_impresión</vt:lpstr>
      <vt:lpstr>'KF-C&amp;L'!Área_de_impresión</vt:lpstr>
      <vt:lpstr>'KF-O'!Área_de_impresión</vt:lpstr>
      <vt:lpstr>'KF-P'!Área_de_impresión</vt:lpstr>
      <vt:lpstr>'NPL+Cov'!Área_de_impresión</vt:lpstr>
      <vt:lpstr>'P&amp;L'!Área_de_impresión</vt:lpstr>
      <vt:lpstr>Solvency!Área_de_impresión</vt:lpstr>
      <vt:lpstr>'Solvency (IFRS9) '!Área_de_impresión</vt:lpstr>
    </vt:vector>
  </TitlesOfParts>
  <Company>Kutxabank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t8205y</dc:creator>
  <cp:lastModifiedBy>Lopez Tapia Iñigo</cp:lastModifiedBy>
  <cp:lastPrinted>2020-08-10T10:49:10Z</cp:lastPrinted>
  <dcterms:created xsi:type="dcterms:W3CDTF">2017-01-30T09:33:19Z</dcterms:created>
  <dcterms:modified xsi:type="dcterms:W3CDTF">2021-02-24T14:53:25Z</dcterms:modified>
</cp:coreProperties>
</file>