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5910" windowWidth="19185" windowHeight="5805" tabRatio="883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+Cob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'Morosidad+Cob'!$A$4:$K$65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Solvencia!$A$4:$K$65</definedName>
  </definedNames>
  <calcPr calcId="145621"/>
</workbook>
</file>

<file path=xl/calcChain.xml><?xml version="1.0" encoding="utf-8"?>
<calcChain xmlns="http://schemas.openxmlformats.org/spreadsheetml/2006/main">
  <c r="G21" i="11" l="1"/>
  <c r="I14" i="18" l="1"/>
  <c r="H14" i="18"/>
  <c r="E36" i="11"/>
  <c r="E43" i="11"/>
  <c r="G43" i="11" s="1"/>
  <c r="G30" i="24" l="1"/>
  <c r="G32" i="21"/>
  <c r="G35" i="20"/>
  <c r="F30" i="17"/>
  <c r="F31" i="16"/>
  <c r="F30" i="15"/>
  <c r="G14" i="24" l="1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5" i="20" l="1"/>
  <c r="E30" i="17"/>
  <c r="H30" i="23" l="1"/>
  <c r="F58" i="23"/>
  <c r="H58" i="23" s="1"/>
  <c r="H34" i="23"/>
  <c r="F62" i="23"/>
  <c r="H62" i="23" s="1"/>
  <c r="F43" i="23" l="1"/>
  <c r="H17" i="23"/>
  <c r="F45" i="23"/>
  <c r="H45" i="23" s="1"/>
  <c r="H19" i="23"/>
  <c r="F47" i="23"/>
  <c r="H47" i="23" s="1"/>
  <c r="H21" i="23"/>
  <c r="F49" i="23"/>
  <c r="H49" i="23" s="1"/>
  <c r="H32" i="23"/>
  <c r="F60" i="23"/>
  <c r="H60" i="23" s="1"/>
  <c r="H16" i="23"/>
  <c r="F44" i="23"/>
  <c r="H44" i="23" s="1"/>
  <c r="H18" i="23"/>
  <c r="F46" i="23"/>
  <c r="H46" i="23" s="1"/>
  <c r="F48" i="23"/>
  <c r="H48" i="23" s="1"/>
  <c r="H20" i="23"/>
  <c r="H25" i="23"/>
  <c r="F53" i="23"/>
  <c r="H53" i="23" s="1"/>
  <c r="H33" i="23"/>
  <c r="F61" i="23"/>
  <c r="H61" i="23" s="1"/>
  <c r="H15" i="23"/>
  <c r="F54" i="23" l="1"/>
  <c r="H54" i="23" s="1"/>
  <c r="H26" i="23"/>
  <c r="H43" i="23"/>
  <c r="F36" i="24"/>
  <c r="H36" i="24" s="1"/>
  <c r="H20" i="24" l="1"/>
  <c r="H17" i="24"/>
  <c r="F33" i="24"/>
  <c r="H33" i="24" s="1"/>
  <c r="H19" i="24"/>
  <c r="F35" i="24"/>
  <c r="H35" i="24" s="1"/>
  <c r="H18" i="24"/>
  <c r="F34" i="24"/>
  <c r="H34" i="24" s="1"/>
  <c r="H17" i="21" l="1"/>
  <c r="H19" i="21"/>
  <c r="H21" i="21"/>
  <c r="H23" i="21"/>
  <c r="H16" i="21"/>
  <c r="H18" i="21"/>
  <c r="H20" i="21"/>
  <c r="H22" i="21"/>
  <c r="F40" i="20" l="1"/>
  <c r="H40" i="20" s="1"/>
  <c r="H19" i="20"/>
  <c r="F42" i="20"/>
  <c r="H42" i="20" s="1"/>
  <c r="H21" i="20"/>
  <c r="F44" i="20"/>
  <c r="H44" i="20" s="1"/>
  <c r="H23" i="20"/>
  <c r="F38" i="20"/>
  <c r="H38" i="20" s="1"/>
  <c r="H17" i="20"/>
  <c r="F41" i="20"/>
  <c r="H41" i="20" s="1"/>
  <c r="H20" i="20"/>
  <c r="F43" i="20"/>
  <c r="H43" i="20" s="1"/>
  <c r="H22" i="20"/>
  <c r="E39" i="16" l="1"/>
  <c r="J37" i="18"/>
  <c r="J34" i="18"/>
  <c r="J32" i="18"/>
  <c r="J30" i="18"/>
  <c r="J26" i="18"/>
  <c r="J24" i="18"/>
  <c r="J20" i="18"/>
  <c r="J18" i="18"/>
  <c r="J16" i="18"/>
  <c r="G22" i="16"/>
  <c r="J15" i="18" l="1"/>
  <c r="J17" i="18"/>
  <c r="J19" i="18"/>
  <c r="J21" i="18"/>
  <c r="J25" i="18"/>
  <c r="J28" i="18"/>
  <c r="J31" i="18"/>
  <c r="J33" i="18"/>
  <c r="J35" i="18"/>
  <c r="J39" i="18"/>
  <c r="G23" i="16"/>
  <c r="E40" i="16"/>
  <c r="G40" i="16" s="1"/>
  <c r="E32" i="17"/>
  <c r="E36" i="17"/>
  <c r="G21" i="16"/>
  <c r="E38" i="16"/>
  <c r="G38" i="16" s="1"/>
  <c r="E31" i="17"/>
  <c r="E33" i="17"/>
  <c r="E35" i="17"/>
  <c r="G39" i="16"/>
  <c r="E34" i="17"/>
  <c r="G35" i="17" l="1"/>
  <c r="G31" i="17"/>
  <c r="G36" i="17"/>
  <c r="G32" i="17"/>
  <c r="G34" i="17"/>
  <c r="G33" i="17"/>
  <c r="G20" i="17" l="1"/>
  <c r="G19" i="17"/>
  <c r="G18" i="17"/>
  <c r="G17" i="17"/>
  <c r="G16" i="17"/>
  <c r="G15" i="17"/>
  <c r="E33" i="15" l="1"/>
  <c r="E34" i="15"/>
  <c r="E35" i="15" l="1"/>
  <c r="E31" i="15" l="1"/>
  <c r="E32" i="15"/>
  <c r="G34" i="15"/>
  <c r="G32" i="15" l="1"/>
  <c r="G31" i="15" l="1"/>
  <c r="G33" i="15" l="1"/>
  <c r="G35" i="15" l="1"/>
  <c r="G19" i="15" l="1"/>
  <c r="G18" i="15" l="1"/>
  <c r="G17" i="15"/>
  <c r="G16" i="15" l="1"/>
  <c r="G15" i="15"/>
  <c r="G25" i="11" l="1"/>
  <c r="E47" i="11"/>
  <c r="G47" i="11" s="1"/>
  <c r="G23" i="11"/>
  <c r="E45" i="11"/>
  <c r="G45" i="11" s="1"/>
  <c r="H55" i="19"/>
  <c r="H54" i="19"/>
  <c r="H53" i="19"/>
  <c r="H51" i="19"/>
  <c r="H50" i="19"/>
  <c r="H49" i="19"/>
  <c r="H48" i="19"/>
  <c r="H47" i="19"/>
  <c r="H46" i="19"/>
  <c r="H45" i="19"/>
  <c r="H44" i="19"/>
  <c r="H43" i="19"/>
  <c r="H42" i="19"/>
  <c r="H40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5" i="19"/>
  <c r="H24" i="19"/>
  <c r="H22" i="19"/>
  <c r="H21" i="19"/>
  <c r="H19" i="19"/>
  <c r="H18" i="19"/>
  <c r="H17" i="19"/>
  <c r="H15" i="19"/>
  <c r="J55" i="19"/>
  <c r="J54" i="19"/>
  <c r="J53" i="19"/>
  <c r="J51" i="19"/>
  <c r="J50" i="19"/>
  <c r="J49" i="19"/>
  <c r="J48" i="19"/>
  <c r="J47" i="19"/>
  <c r="J46" i="19"/>
  <c r="J45" i="19"/>
  <c r="J44" i="19"/>
  <c r="J43" i="19"/>
  <c r="J42" i="19"/>
  <c r="J40" i="19"/>
  <c r="J38" i="19"/>
  <c r="J37" i="19"/>
  <c r="J36" i="19"/>
  <c r="J35" i="19"/>
  <c r="J34" i="19"/>
  <c r="J33" i="19"/>
  <c r="J32" i="19"/>
  <c r="J31" i="19"/>
  <c r="J30" i="19"/>
  <c r="J29" i="19"/>
  <c r="J28" i="19"/>
  <c r="J25" i="19"/>
  <c r="J22" i="19"/>
  <c r="J21" i="19"/>
  <c r="J19" i="19"/>
  <c r="J18" i="19"/>
  <c r="J17" i="19"/>
  <c r="J15" i="19"/>
  <c r="J24" i="19" l="1"/>
  <c r="J27" i="19"/>
  <c r="J26" i="19" l="1"/>
  <c r="H26" i="19"/>
  <c r="J20" i="19"/>
  <c r="H20" i="19"/>
  <c r="H41" i="19" l="1"/>
  <c r="J41" i="19"/>
  <c r="J29" i="18" l="1"/>
  <c r="J16" i="19"/>
  <c r="H16" i="19"/>
  <c r="J56" i="19" l="1"/>
  <c r="H56" i="19"/>
  <c r="J23" i="18"/>
  <c r="H23" i="19"/>
  <c r="J23" i="19"/>
  <c r="J22" i="18"/>
  <c r="H39" i="19" l="1"/>
  <c r="J39" i="19"/>
  <c r="J27" i="18"/>
  <c r="J52" i="19"/>
  <c r="H52" i="19"/>
  <c r="H57" i="19" l="1"/>
  <c r="J57" i="19"/>
  <c r="J36" i="18"/>
  <c r="J38" i="18" l="1"/>
  <c r="J40" i="18" l="1"/>
  <c r="H22" i="23" l="1"/>
  <c r="F50" i="23"/>
  <c r="H50" i="23" s="1"/>
  <c r="H24" i="23" l="1"/>
  <c r="F52" i="23"/>
  <c r="H52" i="23" s="1"/>
  <c r="H23" i="23"/>
  <c r="F51" i="23"/>
  <c r="H51" i="23" s="1"/>
  <c r="H27" i="23" l="1"/>
  <c r="F55" i="23"/>
  <c r="H55" i="23" s="1"/>
  <c r="H28" i="23"/>
  <c r="F56" i="23"/>
  <c r="H56" i="23" s="1"/>
  <c r="H29" i="23"/>
  <c r="F57" i="23"/>
  <c r="H57" i="23" s="1"/>
  <c r="E42" i="11" l="1"/>
  <c r="G42" i="11" s="1"/>
  <c r="G20" i="11"/>
  <c r="E38" i="11" l="1"/>
  <c r="G38" i="11" s="1"/>
  <c r="G16" i="11"/>
  <c r="E35" i="16" l="1"/>
  <c r="E36" i="16" l="1"/>
  <c r="E37" i="16"/>
  <c r="E32" i="16" l="1"/>
  <c r="E34" i="16"/>
  <c r="E33" i="16"/>
  <c r="F32" i="24" l="1"/>
  <c r="H32" i="24" l="1"/>
  <c r="H16" i="24"/>
  <c r="G37" i="16"/>
  <c r="G36" i="16"/>
  <c r="G35" i="16"/>
  <c r="G34" i="16"/>
  <c r="G33" i="16"/>
  <c r="G32" i="16"/>
  <c r="G20" i="16"/>
  <c r="G19" i="16"/>
  <c r="G18" i="16"/>
  <c r="G17" i="16"/>
  <c r="G16" i="16"/>
  <c r="G15" i="16"/>
  <c r="G17" i="11" l="1"/>
  <c r="E39" i="11"/>
  <c r="E41" i="11"/>
  <c r="G41" i="11" s="1"/>
  <c r="G19" i="11"/>
  <c r="F45" i="20"/>
  <c r="H45" i="20" s="1"/>
  <c r="H24" i="20"/>
  <c r="H15" i="21"/>
  <c r="F36" i="20"/>
  <c r="H36" i="20" s="1"/>
  <c r="H15" i="20"/>
  <c r="F31" i="24" l="1"/>
  <c r="H31" i="24" s="1"/>
  <c r="H15" i="24"/>
  <c r="E40" i="11"/>
  <c r="G40" i="11" s="1"/>
  <c r="G18" i="11"/>
  <c r="G39" i="11"/>
  <c r="E50" i="11"/>
  <c r="G50" i="11" s="1"/>
  <c r="G28" i="11"/>
  <c r="E44" i="11"/>
  <c r="G44" i="11" s="1"/>
  <c r="G22" i="11"/>
  <c r="E46" i="11" l="1"/>
  <c r="G46" i="11" s="1"/>
  <c r="G24" i="11"/>
  <c r="G15" i="11" l="1"/>
  <c r="E37" i="11"/>
  <c r="G37" i="11" s="1"/>
  <c r="H16" i="20"/>
  <c r="F37" i="20"/>
  <c r="H37" i="20" s="1"/>
  <c r="E48" i="11" l="1"/>
  <c r="G48" i="11" s="1"/>
  <c r="G26" i="11"/>
  <c r="F39" i="20"/>
  <c r="H39" i="20" s="1"/>
  <c r="H18" i="20"/>
  <c r="E49" i="11"/>
  <c r="G49" i="11" s="1"/>
  <c r="G27" i="11"/>
  <c r="F46" i="20" l="1"/>
  <c r="H46" i="20" s="1"/>
  <c r="H25" i="20"/>
</calcChain>
</file>

<file path=xl/sharedStrings.xml><?xml version="1.0" encoding="utf-8"?>
<sst xmlns="http://schemas.openxmlformats.org/spreadsheetml/2006/main" count="302" uniqueCount="152">
  <si>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</si>
  <si>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</si>
  <si>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</si>
  <si>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</si>
  <si>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</si>
  <si>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</si>
  <si>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</si>
  <si>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</si>
  <si>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</si>
  <si>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</si>
  <si>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</si>
  <si>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</si>
  <si>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</si>
  <si>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</si>
  <si>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</si>
  <si>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</si>
  <si>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</si>
  <si>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</si>
  <si>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</si>
  <si>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</si>
  <si>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</si>
  <si>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</si>
  <si>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</si>
  <si>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</si>
  <si>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</si>
  <si>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</si>
  <si>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</si>
  <si>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</si>
  <si>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</si>
  <si>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</si>
  <si>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</si>
  <si>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</si>
  <si>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</si>
  <si>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</si>
  <si>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</si>
  <si>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</si>
  <si>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</si>
  <si>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</si>
  <si>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</si>
  <si>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</si>
  <si>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</si>
  <si>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</si>
  <si>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</si>
  <si>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</si>
  <si>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</si>
  <si>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</si>
  <si>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</si>
  <si>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</si>
  <si>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</si>
  <si>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</si>
  <si>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</si>
  <si>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</si>
  <si>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</si>
  <si>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</si>
  <si>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</si>
  <si>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</si>
  <si>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</si>
  <si>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</si>
  <si>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</si>
  <si>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</si>
  <si>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</si>
  <si>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</si>
  <si>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</si>
  <si>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</si>
  <si>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</si>
  <si>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</si>
  <si>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</si>
  <si>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</si>
  <si>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</si>
  <si>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</si>
  <si>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</si>
  <si>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</si>
  <si>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</si>
  <si>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</si>
  <si>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</si>
  <si>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</si>
  <si>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</si>
  <si>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</si>
  <si>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</si>
  <si>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</si>
  <si>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</si>
  <si>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</si>
  <si>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</si>
  <si>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</si>
  <si>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</si>
  <si>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</si>
  <si>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</si>
  <si>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</si>
  <si>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</si>
  <si>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</si>
  <si>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</si>
  <si>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</si>
  <si>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</si>
  <si>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</si>
  <si>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</si>
  <si>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</si>
  <si>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</si>
  <si>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</si>
  <si>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</si>
  <si>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</si>
  <si>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</si>
  <si>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</si>
  <si>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</si>
  <si>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</si>
  <si>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</si>
  <si>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</si>
  <si>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</si>
  <si>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</si>
  <si>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</si>
  <si>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</si>
  <si>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</si>
  <si>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</si>
  <si>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</si>
  <si>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</si>
  <si>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</si>
  <si>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</si>
  <si>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</si>
  <si>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</si>
  <si>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</si>
  <si>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</si>
  <si>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</si>
  <si>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</si>
  <si>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</si>
  <si>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</si>
  <si>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</si>
  <si>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</si>
  <si>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</si>
  <si>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</si>
  <si>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</si>
  <si>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</si>
  <si>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</si>
  <si>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</si>
  <si>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</si>
  <si>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</si>
  <si>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</si>
  <si>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Pro-forma: Crédito a la clientela bruta </t>
  </si>
  <si>
    <t xml:space="preserve">Dudoso </t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</si>
  <si>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</si>
  <si>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Incluye riesgos contingentes</t>
    </r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</si>
  <si>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</si>
  <si>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</si>
  <si>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</si>
  <si>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De los cuales: Riesgo de Crédito</t>
  </si>
  <si>
    <t>2T20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</si>
  <si>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incluyen el 40% del beneficio obtenido y las provisiones realizadas hasta la fecha.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</si>
  <si>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Los ratios de capital incluyen el 50% del beneficio obtenido y las provisiones realizadas hasta la fecha.</t>
    </r>
  </si>
  <si>
    <t>3T2020</t>
  </si>
  <si>
    <t>3T20</t>
  </si>
  <si>
    <t>3T19</t>
  </si>
  <si>
    <r>
      <t>3T20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</si>
  <si>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3T19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</si>
  <si>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2T20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</si>
</sst>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orosidad+Cob'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s/informacion_para_brinversores/vista_rapida/cifra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 y Cobertura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146</v>
      </c>
      <c r="D10" s="3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60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3T20</v>
      </c>
      <c r="G14" s="9" t="str">
        <f>+'KF-B'!F14</f>
        <v>3T19</v>
      </c>
      <c r="H14" s="9" t="s">
        <v>0</v>
      </c>
    </row>
    <row r="15" spans="2:8" s="19" customFormat="1" x14ac:dyDescent="0.25">
      <c r="B15" s="19" t="s">
        <v>41</v>
      </c>
      <c r="F15" s="20">
        <v>43799.461000000003</v>
      </c>
      <c r="G15" s="25">
        <v>42162.298000000003</v>
      </c>
      <c r="H15" s="35">
        <f>IF(ISERROR($F15/G15),"-",$F15/G15-1)</f>
        <v>3.8830022974554179E-2</v>
      </c>
    </row>
    <row r="16" spans="2:8" x14ac:dyDescent="0.25">
      <c r="B16" s="21" t="s">
        <v>135</v>
      </c>
      <c r="C16" s="21"/>
      <c r="D16" s="21"/>
      <c r="E16" s="21"/>
      <c r="F16" s="20">
        <v>44654.591</v>
      </c>
      <c r="G16" s="23">
        <v>43048.972999999998</v>
      </c>
      <c r="H16" s="41">
        <f>IF(ISERROR($F16/G16),"-",$F16/G16-1)</f>
        <v>3.7297475133727387E-2</v>
      </c>
    </row>
    <row r="17" spans="2:8" x14ac:dyDescent="0.25">
      <c r="B17" s="19" t="s">
        <v>136</v>
      </c>
      <c r="C17" s="19"/>
      <c r="D17" s="19"/>
      <c r="E17" s="19"/>
      <c r="F17" s="20">
        <v>1162.741</v>
      </c>
      <c r="G17" s="25">
        <v>1467.779</v>
      </c>
      <c r="H17" s="35">
        <f>IF(ISERROR($F17/G17),"-",$F17/G17-1)</f>
        <v>-0.20782283981444072</v>
      </c>
    </row>
    <row r="18" spans="2:8" ht="15" customHeight="1" x14ac:dyDescent="0.25">
      <c r="B18" s="5" t="s">
        <v>134</v>
      </c>
      <c r="C18" s="5"/>
      <c r="D18" s="5"/>
      <c r="E18" s="5"/>
      <c r="F18" s="69">
        <v>2.5355677563685904E-2</v>
      </c>
      <c r="G18" s="70">
        <v>3.2987430719971844E-2</v>
      </c>
      <c r="H18" s="71" t="str">
        <f>IF(ISERROR($F18-G18),"-",CONCATENATE((FIXED($F18-G18,4)*10000)," pbs"))</f>
        <v>-76 pbs</v>
      </c>
    </row>
    <row r="19" spans="2:8" x14ac:dyDescent="0.25">
      <c r="B19" s="19" t="s">
        <v>105</v>
      </c>
      <c r="C19" s="19"/>
      <c r="D19" s="19"/>
      <c r="E19" s="19"/>
      <c r="F19" s="20">
        <v>778.10900000000004</v>
      </c>
      <c r="G19" s="25">
        <v>824.36900000000003</v>
      </c>
      <c r="H19" s="35">
        <f>IF(ISERROR($F19/G19),"-",$F19/G19-1)</f>
        <v>-5.6115647240495448E-2</v>
      </c>
    </row>
    <row r="20" spans="2:8" ht="15" customHeight="1" x14ac:dyDescent="0.25">
      <c r="B20" s="5" t="s">
        <v>137</v>
      </c>
      <c r="C20" s="5"/>
      <c r="D20" s="5"/>
      <c r="E20" s="5"/>
      <c r="F20" s="69">
        <v>0.65412046572233207</v>
      </c>
      <c r="G20" s="70">
        <v>0.55126878841355809</v>
      </c>
      <c r="H20" s="71" t="str">
        <f>IF(ISERROR($F20-G20),"-",CONCATENATE((FIXED($F20-G20,4)*10000)," pbs"))</f>
        <v>1029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138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27</v>
      </c>
      <c r="G28" s="4"/>
    </row>
    <row r="29" spans="2:8" x14ac:dyDescent="0.25">
      <c r="B29" s="73" t="s">
        <v>49</v>
      </c>
      <c r="G29" s="4"/>
    </row>
    <row r="30" spans="2:8" x14ac:dyDescent="0.25">
      <c r="B30" s="7"/>
      <c r="C30" s="7"/>
      <c r="D30" s="7"/>
      <c r="E30" s="7"/>
      <c r="F30" s="8" t="str">
        <f>+F14</f>
        <v>3T20</v>
      </c>
      <c r="G30" s="9" t="str">
        <f>+'KF-B'!F36</f>
        <v>2T20</v>
      </c>
      <c r="H30" s="9" t="s">
        <v>0</v>
      </c>
    </row>
    <row r="31" spans="2:8" x14ac:dyDescent="0.25">
      <c r="B31" s="19" t="s">
        <v>41</v>
      </c>
      <c r="C31" s="19"/>
      <c r="D31" s="19"/>
      <c r="E31" s="19"/>
      <c r="F31" s="20">
        <f t="shared" ref="F31:F36" si="0">+F15</f>
        <v>43799.461000000003</v>
      </c>
      <c r="G31" s="25">
        <v>44416.601000000002</v>
      </c>
      <c r="H31" s="35">
        <f>IF(ISERROR($F31/G31),"-",$F31/G31-1)</f>
        <v>-1.3894354500471606E-2</v>
      </c>
    </row>
    <row r="32" spans="2:8" x14ac:dyDescent="0.25">
      <c r="B32" s="21" t="s">
        <v>135</v>
      </c>
      <c r="C32" s="21"/>
      <c r="D32" s="21"/>
      <c r="E32" s="21"/>
      <c r="F32" s="22">
        <f t="shared" si="0"/>
        <v>44654.591</v>
      </c>
      <c r="G32" s="23">
        <v>45409.288999999997</v>
      </c>
      <c r="H32" s="41">
        <f>IF(ISERROR($F32/G32),"-",$F32/G32-1)</f>
        <v>-1.6619903473934494E-2</v>
      </c>
    </row>
    <row r="33" spans="2:8" x14ac:dyDescent="0.25">
      <c r="B33" s="19" t="s">
        <v>136</v>
      </c>
      <c r="C33" s="19"/>
      <c r="D33" s="19"/>
      <c r="E33" s="19"/>
      <c r="F33" s="20">
        <f t="shared" si="0"/>
        <v>1162.741</v>
      </c>
      <c r="G33" s="25">
        <v>1341.7629999999999</v>
      </c>
      <c r="H33" s="35">
        <f>IF(ISERROR($F33/G33),"-",$F33/G33-1)</f>
        <v>-0.13342296664910269</v>
      </c>
    </row>
    <row r="34" spans="2:8" ht="15" customHeight="1" x14ac:dyDescent="0.25">
      <c r="B34" s="5" t="s">
        <v>134</v>
      </c>
      <c r="C34" s="5"/>
      <c r="D34" s="5"/>
      <c r="E34" s="5"/>
      <c r="F34" s="69">
        <f t="shared" si="0"/>
        <v>2.5355677563685904E-2</v>
      </c>
      <c r="G34" s="70">
        <v>2.8732247276779452E-2</v>
      </c>
      <c r="H34" s="71" t="str">
        <f>IF(ISERROR($F34-G34),"-",CONCATENATE((FIXED($F34-G34,4)*10000)," pbs"))</f>
        <v>-34 pbs</v>
      </c>
    </row>
    <row r="35" spans="2:8" x14ac:dyDescent="0.25">
      <c r="B35" s="19" t="s">
        <v>105</v>
      </c>
      <c r="C35" s="19"/>
      <c r="D35" s="19"/>
      <c r="E35" s="19"/>
      <c r="F35" s="20">
        <f t="shared" si="0"/>
        <v>778.10900000000004</v>
      </c>
      <c r="G35" s="25">
        <v>837.32100000000003</v>
      </c>
      <c r="H35" s="35">
        <f>IF(ISERROR($F35/G35),"-",$F35/G35-1)</f>
        <v>-7.0716009750143582E-2</v>
      </c>
    </row>
    <row r="36" spans="2:8" ht="15" customHeight="1" x14ac:dyDescent="0.25">
      <c r="B36" s="5" t="s">
        <v>137</v>
      </c>
      <c r="C36" s="5"/>
      <c r="D36" s="5"/>
      <c r="E36" s="5"/>
      <c r="F36" s="69">
        <f t="shared" si="0"/>
        <v>0.65412046572233207</v>
      </c>
      <c r="G36" s="70">
        <v>0.61088356660090815</v>
      </c>
      <c r="H36" s="71" t="str">
        <f>IF(ISERROR($F36-G36),"-",CONCATENATE((FIXED($F36-G36,4)*10000)," pbs"))</f>
        <v>432 pbs</v>
      </c>
    </row>
    <row r="37" spans="2:8" x14ac:dyDescent="0.25">
      <c r="B37" s="5"/>
    </row>
    <row r="38" spans="2:8" ht="17.25" x14ac:dyDescent="0.25">
      <c r="B38" s="67" t="s">
        <v>138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ht="17.25" x14ac:dyDescent="0.25">
      <c r="B14" s="7"/>
      <c r="C14" s="7"/>
      <c r="D14" s="7"/>
      <c r="E14" s="7"/>
      <c r="F14" s="8" t="s">
        <v>149</v>
      </c>
      <c r="G14" s="9" t="s">
        <v>150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f>IF(ISERROR($F15/G15),"-",ABS($F15)/ABS(G15)-1)</f>
        <v>0</v>
      </c>
    </row>
    <row r="16" spans="2:8" x14ac:dyDescent="0.25">
      <c r="B16" s="21" t="s">
        <v>62</v>
      </c>
      <c r="C16" s="21"/>
      <c r="D16" s="21"/>
      <c r="E16" s="21"/>
      <c r="F16" s="22">
        <v>3442.03880903562</v>
      </c>
      <c r="G16" s="23">
        <v>3227.0731729783101</v>
      </c>
      <c r="H16" s="41">
        <f t="shared" ref="H16:H25" si="0">IF(ISERROR($F16/G16),"-",ABS($F16)/ABS(G16)-1)</f>
        <v>6.6613189269245865E-2</v>
      </c>
    </row>
    <row r="17" spans="2:9" x14ac:dyDescent="0.25">
      <c r="B17" s="21" t="s">
        <v>63</v>
      </c>
      <c r="C17" s="21"/>
      <c r="D17" s="21"/>
      <c r="E17" s="21"/>
      <c r="F17" s="22">
        <v>63.947600000000008</v>
      </c>
      <c r="G17" s="23">
        <v>133.529</v>
      </c>
      <c r="H17" s="41">
        <f t="shared" si="0"/>
        <v>-0.52109579192534949</v>
      </c>
    </row>
    <row r="18" spans="2:9" x14ac:dyDescent="0.25">
      <c r="B18" s="21" t="s">
        <v>64</v>
      </c>
      <c r="C18" s="21"/>
      <c r="D18" s="21"/>
      <c r="E18" s="21"/>
      <c r="F18" s="22">
        <v>2.6329691252692742</v>
      </c>
      <c r="G18" s="23">
        <v>3.4889151251482766</v>
      </c>
      <c r="H18" s="41">
        <f t="shared" si="0"/>
        <v>-0.24533299583853452</v>
      </c>
    </row>
    <row r="19" spans="2:9" x14ac:dyDescent="0.25">
      <c r="B19" s="21" t="s">
        <v>65</v>
      </c>
      <c r="C19" s="21"/>
      <c r="D19" s="21"/>
      <c r="E19" s="21"/>
      <c r="F19" s="22">
        <v>601.96353331951161</v>
      </c>
      <c r="G19" s="23">
        <v>576.75699999999995</v>
      </c>
      <c r="H19" s="41">
        <f t="shared" si="0"/>
        <v>4.3703905318031033E-2</v>
      </c>
    </row>
    <row r="20" spans="2:9" x14ac:dyDescent="0.25">
      <c r="B20" s="21" t="s">
        <v>66</v>
      </c>
      <c r="C20" s="21"/>
      <c r="D20" s="21"/>
      <c r="E20" s="21"/>
      <c r="F20" s="22">
        <v>-354.17</v>
      </c>
      <c r="G20" s="23">
        <v>-342.04500000000002</v>
      </c>
      <c r="H20" s="41">
        <f t="shared" si="0"/>
        <v>3.5448552091099206E-2</v>
      </c>
    </row>
    <row r="21" spans="2:9" x14ac:dyDescent="0.25">
      <c r="B21" s="21" t="s">
        <v>67</v>
      </c>
      <c r="C21" s="21"/>
      <c r="D21" s="21"/>
      <c r="E21" s="21"/>
      <c r="F21" s="22">
        <v>-481.91241875150689</v>
      </c>
      <c r="G21" s="23">
        <v>-488.1745903262314</v>
      </c>
      <c r="H21" s="41">
        <f t="shared" si="0"/>
        <v>-1.2827729461584059E-2</v>
      </c>
    </row>
    <row r="22" spans="2:9" x14ac:dyDescent="0.25">
      <c r="B22" s="5" t="s">
        <v>68</v>
      </c>
      <c r="C22" s="5"/>
      <c r="D22" s="5"/>
      <c r="E22" s="5"/>
      <c r="F22" s="17">
        <v>5334.5004927288946</v>
      </c>
      <c r="G22" s="37">
        <v>5170.6284977772257</v>
      </c>
      <c r="H22" s="38">
        <f t="shared" si="0"/>
        <v>3.1692858038846694E-2</v>
      </c>
    </row>
    <row r="23" spans="2:9" x14ac:dyDescent="0.25">
      <c r="B23" s="5" t="s">
        <v>69</v>
      </c>
      <c r="C23" s="5"/>
      <c r="D23" s="5"/>
      <c r="E23" s="5"/>
      <c r="F23" s="17">
        <v>5334.5004927288946</v>
      </c>
      <c r="G23" s="37">
        <v>5170.6284977772257</v>
      </c>
      <c r="H23" s="38">
        <f t="shared" si="0"/>
        <v>3.1692858038846694E-2</v>
      </c>
    </row>
    <row r="24" spans="2:9" x14ac:dyDescent="0.25">
      <c r="B24" s="5" t="s">
        <v>70</v>
      </c>
      <c r="C24" s="5"/>
      <c r="D24" s="5"/>
      <c r="E24" s="5"/>
      <c r="F24" s="17">
        <v>5334.5004927288946</v>
      </c>
      <c r="G24" s="37">
        <v>5170.6284977772257</v>
      </c>
      <c r="H24" s="38">
        <f t="shared" si="0"/>
        <v>3.1692858038846694E-2</v>
      </c>
    </row>
    <row r="25" spans="2:9" x14ac:dyDescent="0.25">
      <c r="B25" s="5" t="s">
        <v>71</v>
      </c>
      <c r="C25" s="5"/>
      <c r="D25" s="5"/>
      <c r="E25" s="5"/>
      <c r="F25" s="17">
        <v>30442.024330741122</v>
      </c>
      <c r="G25" s="37">
        <v>30695.942361027373</v>
      </c>
      <c r="H25" s="38">
        <f t="shared" si="0"/>
        <v>-8.2720389326973454E-3</v>
      </c>
    </row>
    <row r="26" spans="2:9" x14ac:dyDescent="0.25">
      <c r="B26" s="21" t="s">
        <v>142</v>
      </c>
      <c r="C26" s="5"/>
      <c r="D26" s="5"/>
      <c r="E26" s="5"/>
      <c r="F26" s="22">
        <v>28147.670416306792</v>
      </c>
      <c r="G26" s="23">
        <v>28322.723886027372</v>
      </c>
      <c r="H26" s="41">
        <f t="shared" ref="H26" si="1">IF(ISERROR($F26/G26),"-",ABS($F26)/ABS(G26)-1)</f>
        <v>-6.1806721142009247E-3</v>
      </c>
    </row>
    <row r="27" spans="2:9" ht="17.25" x14ac:dyDescent="0.3">
      <c r="B27" s="6" t="s">
        <v>72</v>
      </c>
      <c r="C27" s="6"/>
      <c r="D27" s="6"/>
      <c r="E27" s="6"/>
      <c r="F27" s="42">
        <v>0.17523474900261418</v>
      </c>
      <c r="G27" s="43">
        <v>0.16844664473771079</v>
      </c>
      <c r="H27" s="44" t="str">
        <f>IF(ISERROR($F27-G27),"-",CONCATENATE((FIXED($F27-G27,4)*10000)," pbs"))</f>
        <v>68 pbs</v>
      </c>
    </row>
    <row r="28" spans="2:9" ht="17.25" x14ac:dyDescent="0.3">
      <c r="B28" s="6" t="s">
        <v>73</v>
      </c>
      <c r="C28" s="6"/>
      <c r="D28" s="6"/>
      <c r="E28" s="6"/>
      <c r="F28" s="42">
        <v>0.17523474900261418</v>
      </c>
      <c r="G28" s="43">
        <v>0.16844664473771079</v>
      </c>
      <c r="H28" s="44" t="str">
        <f t="shared" ref="H28:H34" si="2">IF(ISERROR($F28-G28),"-",CONCATENATE((FIXED($F28-G28,4)*10000)," pbs"))</f>
        <v>68 pbs</v>
      </c>
    </row>
    <row r="29" spans="2:9" ht="17.25" x14ac:dyDescent="0.3">
      <c r="B29" s="6" t="s">
        <v>74</v>
      </c>
      <c r="C29" s="6"/>
      <c r="D29" s="6"/>
      <c r="E29" s="6"/>
      <c r="F29" s="42">
        <v>0.17523474900261418</v>
      </c>
      <c r="G29" s="43">
        <v>0.16844664473771079</v>
      </c>
      <c r="H29" s="44" t="str">
        <f t="shared" si="2"/>
        <v>68 pbs</v>
      </c>
    </row>
    <row r="30" spans="2:9" ht="17.25" x14ac:dyDescent="0.3">
      <c r="B30" s="6" t="s">
        <v>75</v>
      </c>
      <c r="C30" s="6"/>
      <c r="D30" s="6"/>
      <c r="E30" s="6"/>
      <c r="F30" s="42">
        <v>9.2524764406513624E-2</v>
      </c>
      <c r="G30" s="43">
        <v>8.6886862193486014E-2</v>
      </c>
      <c r="H30" s="44" t="str">
        <f t="shared" si="2"/>
        <v>56 pbs</v>
      </c>
    </row>
    <row r="31" spans="2:9" x14ac:dyDescent="0.25">
      <c r="B31" s="50" t="s">
        <v>8</v>
      </c>
      <c r="C31" s="21"/>
      <c r="D31" s="21"/>
      <c r="E31" s="21"/>
      <c r="F31" s="51"/>
      <c r="G31" s="21"/>
      <c r="H31" s="52"/>
      <c r="I31" s="78"/>
    </row>
    <row r="32" spans="2:9" x14ac:dyDescent="0.25">
      <c r="B32" s="53" t="s">
        <v>76</v>
      </c>
      <c r="C32" s="54"/>
      <c r="D32" s="54"/>
      <c r="E32" s="54"/>
      <c r="F32" s="55">
        <v>0.17108492561749539</v>
      </c>
      <c r="G32" s="77">
        <v>0.165692206138806</v>
      </c>
      <c r="H32" s="56" t="str">
        <f t="shared" si="2"/>
        <v>54 pbs</v>
      </c>
    </row>
    <row r="33" spans="2:8" x14ac:dyDescent="0.25">
      <c r="B33" s="50" t="s">
        <v>77</v>
      </c>
      <c r="C33" s="21"/>
      <c r="D33" s="21"/>
      <c r="E33" s="21"/>
      <c r="F33" s="57">
        <v>0.17108492561749539</v>
      </c>
      <c r="G33" s="58">
        <v>0.165692206138806</v>
      </c>
      <c r="H33" s="59" t="str">
        <f t="shared" si="2"/>
        <v>54 pbs</v>
      </c>
    </row>
    <row r="34" spans="2:8" x14ac:dyDescent="0.25">
      <c r="B34" s="50" t="s">
        <v>78</v>
      </c>
      <c r="C34" s="21"/>
      <c r="D34" s="21"/>
      <c r="E34" s="21"/>
      <c r="F34" s="57">
        <v>9.035322516639531E-2</v>
      </c>
      <c r="G34" s="58">
        <v>8.5716310989203487E-2</v>
      </c>
      <c r="H34" s="59" t="str">
        <f t="shared" si="2"/>
        <v>46 pbs</v>
      </c>
    </row>
    <row r="35" spans="2:8" x14ac:dyDescent="0.25">
      <c r="B35" s="50"/>
      <c r="C35" s="21"/>
      <c r="D35" s="21"/>
      <c r="E35" s="21"/>
      <c r="F35" s="58"/>
      <c r="G35" s="58"/>
      <c r="H35" s="59"/>
    </row>
    <row r="36" spans="2:8" ht="17.25" x14ac:dyDescent="0.25">
      <c r="B36" s="67" t="s">
        <v>144</v>
      </c>
      <c r="C36" s="21"/>
      <c r="D36" s="21"/>
      <c r="E36" s="21"/>
      <c r="F36" s="58"/>
      <c r="G36" s="58"/>
      <c r="H36" s="59"/>
    </row>
    <row r="37" spans="2:8" ht="17.25" x14ac:dyDescent="0.25">
      <c r="B37" s="67" t="s">
        <v>145</v>
      </c>
      <c r="C37" s="21"/>
      <c r="D37" s="21"/>
      <c r="E37" s="21"/>
      <c r="F37" s="58"/>
      <c r="G37" s="58"/>
      <c r="H37" s="59"/>
    </row>
    <row r="40" spans="2:8" ht="17.25" x14ac:dyDescent="0.3">
      <c r="B40" s="6" t="s">
        <v>27</v>
      </c>
      <c r="G40" s="4"/>
    </row>
    <row r="41" spans="2:8" x14ac:dyDescent="0.25">
      <c r="B41" s="73" t="s">
        <v>49</v>
      </c>
      <c r="G41" s="4"/>
    </row>
    <row r="42" spans="2:8" ht="17.25" x14ac:dyDescent="0.25">
      <c r="B42" s="7"/>
      <c r="C42" s="7"/>
      <c r="D42" s="7"/>
      <c r="E42" s="7"/>
      <c r="F42" s="8" t="s">
        <v>149</v>
      </c>
      <c r="G42" s="9" t="s">
        <v>151</v>
      </c>
      <c r="H42" s="9" t="s">
        <v>0</v>
      </c>
    </row>
    <row r="43" spans="2:8" x14ac:dyDescent="0.25">
      <c r="B43" s="21" t="s">
        <v>7</v>
      </c>
      <c r="C43" s="21"/>
      <c r="D43" s="21"/>
      <c r="E43" s="21"/>
      <c r="F43" s="22">
        <f t="shared" ref="F43:F58" si="3">+F15</f>
        <v>2060</v>
      </c>
      <c r="G43" s="23">
        <v>2060</v>
      </c>
      <c r="H43" s="41">
        <f>IF(ISERROR($F43/G43),"-",ABS($F43)/ABS(G43)-1)</f>
        <v>0</v>
      </c>
    </row>
    <row r="44" spans="2:8" x14ac:dyDescent="0.25">
      <c r="B44" s="21" t="s">
        <v>62</v>
      </c>
      <c r="C44" s="21"/>
      <c r="D44" s="21"/>
      <c r="E44" s="21"/>
      <c r="F44" s="22">
        <f t="shared" si="3"/>
        <v>3442.03880903562</v>
      </c>
      <c r="G44" s="23">
        <v>3433.4658501798194</v>
      </c>
      <c r="H44" s="41">
        <f t="shared" ref="H44:H54" si="4">IF(ISERROR($F44/G44),"-",ABS($F44)/ABS(G44)-1)</f>
        <v>2.4968819350137395E-3</v>
      </c>
    </row>
    <row r="45" spans="2:8" x14ac:dyDescent="0.25">
      <c r="B45" s="21" t="s">
        <v>63</v>
      </c>
      <c r="C45" s="21"/>
      <c r="D45" s="21"/>
      <c r="E45" s="21"/>
      <c r="F45" s="22">
        <f t="shared" si="3"/>
        <v>63.947600000000008</v>
      </c>
      <c r="G45" s="23">
        <v>55.041600000000003</v>
      </c>
      <c r="H45" s="41">
        <f t="shared" si="4"/>
        <v>0.1618048893927504</v>
      </c>
    </row>
    <row r="46" spans="2:8" x14ac:dyDescent="0.25">
      <c r="B46" s="21" t="s">
        <v>64</v>
      </c>
      <c r="C46" s="21"/>
      <c r="D46" s="21"/>
      <c r="E46" s="21"/>
      <c r="F46" s="22">
        <f t="shared" si="3"/>
        <v>2.6329691252692742</v>
      </c>
      <c r="G46" s="23">
        <v>3.1243169042852394</v>
      </c>
      <c r="H46" s="41">
        <f t="shared" si="4"/>
        <v>-0.15726566608593517</v>
      </c>
    </row>
    <row r="47" spans="2:8" x14ac:dyDescent="0.25">
      <c r="B47" s="21" t="s">
        <v>65</v>
      </c>
      <c r="C47" s="21"/>
      <c r="D47" s="21"/>
      <c r="E47" s="21"/>
      <c r="F47" s="22">
        <f t="shared" si="3"/>
        <v>601.96353331951161</v>
      </c>
      <c r="G47" s="23">
        <v>530.3036459800677</v>
      </c>
      <c r="H47" s="41">
        <f t="shared" si="4"/>
        <v>0.13512991638405092</v>
      </c>
    </row>
    <row r="48" spans="2:8" x14ac:dyDescent="0.25">
      <c r="B48" s="21" t="s">
        <v>66</v>
      </c>
      <c r="C48" s="21"/>
      <c r="D48" s="21"/>
      <c r="E48" s="21"/>
      <c r="F48" s="22">
        <f t="shared" si="3"/>
        <v>-354.17</v>
      </c>
      <c r="G48" s="23">
        <v>-351.83100000000002</v>
      </c>
      <c r="H48" s="41">
        <f t="shared" si="4"/>
        <v>6.6480781966342661E-3</v>
      </c>
    </row>
    <row r="49" spans="2:8" x14ac:dyDescent="0.25">
      <c r="B49" s="21" t="s">
        <v>67</v>
      </c>
      <c r="C49" s="21"/>
      <c r="D49" s="21"/>
      <c r="E49" s="21"/>
      <c r="F49" s="22">
        <f t="shared" si="3"/>
        <v>-481.91241875150689</v>
      </c>
      <c r="G49" s="23">
        <v>-491.38352421010967</v>
      </c>
      <c r="H49" s="41">
        <f t="shared" si="4"/>
        <v>-1.927436511801528E-2</v>
      </c>
    </row>
    <row r="50" spans="2:8" x14ac:dyDescent="0.25">
      <c r="B50" s="5" t="s">
        <v>68</v>
      </c>
      <c r="C50" s="5"/>
      <c r="D50" s="5"/>
      <c r="E50" s="5"/>
      <c r="F50" s="17">
        <f t="shared" si="3"/>
        <v>5334.5004927288946</v>
      </c>
      <c r="G50" s="37">
        <v>5238.7208888540627</v>
      </c>
      <c r="H50" s="38">
        <f t="shared" si="4"/>
        <v>1.8283013336063192E-2</v>
      </c>
    </row>
    <row r="51" spans="2:8" x14ac:dyDescent="0.25">
      <c r="B51" s="5" t="s">
        <v>69</v>
      </c>
      <c r="C51" s="5"/>
      <c r="D51" s="5"/>
      <c r="E51" s="5"/>
      <c r="F51" s="17">
        <f t="shared" si="3"/>
        <v>5334.5004927288946</v>
      </c>
      <c r="G51" s="37">
        <v>5238.7208888540627</v>
      </c>
      <c r="H51" s="38">
        <f t="shared" si="4"/>
        <v>1.8283013336063192E-2</v>
      </c>
    </row>
    <row r="52" spans="2:8" x14ac:dyDescent="0.25">
      <c r="B52" s="5" t="s">
        <v>70</v>
      </c>
      <c r="C52" s="5"/>
      <c r="D52" s="5"/>
      <c r="E52" s="5"/>
      <c r="F52" s="17">
        <f t="shared" si="3"/>
        <v>5334.5004927288946</v>
      </c>
      <c r="G52" s="37">
        <v>5238.7208888540627</v>
      </c>
      <c r="H52" s="38">
        <f t="shared" si="4"/>
        <v>1.8283013336063192E-2</v>
      </c>
    </row>
    <row r="53" spans="2:8" x14ac:dyDescent="0.25">
      <c r="B53" s="5" t="s">
        <v>71</v>
      </c>
      <c r="C53" s="5"/>
      <c r="D53" s="5"/>
      <c r="E53" s="5"/>
      <c r="F53" s="17">
        <f t="shared" si="3"/>
        <v>30442.024330741122</v>
      </c>
      <c r="G53" s="37">
        <v>30393.443178637957</v>
      </c>
      <c r="H53" s="38">
        <f t="shared" si="4"/>
        <v>1.5984089666192247E-3</v>
      </c>
    </row>
    <row r="54" spans="2:8" x14ac:dyDescent="0.25">
      <c r="B54" s="21" t="s">
        <v>142</v>
      </c>
      <c r="C54" s="5"/>
      <c r="D54" s="5"/>
      <c r="E54" s="5"/>
      <c r="F54" s="22">
        <f t="shared" si="3"/>
        <v>28147.670416306792</v>
      </c>
      <c r="G54" s="23">
        <v>28097.03599901915</v>
      </c>
      <c r="H54" s="41">
        <f t="shared" si="4"/>
        <v>1.8021266474304021E-3</v>
      </c>
    </row>
    <row r="55" spans="2:8" ht="17.25" x14ac:dyDescent="0.3">
      <c r="B55" s="6" t="s">
        <v>72</v>
      </c>
      <c r="C55" s="6"/>
      <c r="D55" s="6"/>
      <c r="E55" s="6"/>
      <c r="F55" s="42">
        <f t="shared" si="3"/>
        <v>0.17523474900261418</v>
      </c>
      <c r="G55" s="43">
        <v>0.17236352123921581</v>
      </c>
      <c r="H55" s="44" t="str">
        <f>IF(ISERROR($F55-G55),"-",CONCATENATE((FIXED($F55-G55,4)*10000)," pbs"))</f>
        <v>29 pbs</v>
      </c>
    </row>
    <row r="56" spans="2:8" ht="17.25" x14ac:dyDescent="0.3">
      <c r="B56" s="6" t="s">
        <v>73</v>
      </c>
      <c r="C56" s="6"/>
      <c r="D56" s="6"/>
      <c r="E56" s="6"/>
      <c r="F56" s="42">
        <f t="shared" si="3"/>
        <v>0.17523474900261418</v>
      </c>
      <c r="G56" s="43">
        <v>0.17236352123921581</v>
      </c>
      <c r="H56" s="44" t="str">
        <f t="shared" ref="H56:H62" si="5">IF(ISERROR($F56-G56),"-",CONCATENATE((FIXED($F56-G56,4)*10000)," pbs"))</f>
        <v>29 pbs</v>
      </c>
    </row>
    <row r="57" spans="2:8" ht="17.25" x14ac:dyDescent="0.3">
      <c r="B57" s="6" t="s">
        <v>74</v>
      </c>
      <c r="C57" s="6"/>
      <c r="D57" s="6"/>
      <c r="E57" s="6"/>
      <c r="F57" s="42">
        <f t="shared" si="3"/>
        <v>0.17523474900261418</v>
      </c>
      <c r="G57" s="43">
        <v>0.17236352123921581</v>
      </c>
      <c r="H57" s="44" t="str">
        <f t="shared" si="5"/>
        <v>29 pbs</v>
      </c>
    </row>
    <row r="58" spans="2:8" ht="17.25" x14ac:dyDescent="0.3">
      <c r="B58" s="6" t="s">
        <v>75</v>
      </c>
      <c r="C58" s="6"/>
      <c r="D58" s="6"/>
      <c r="E58" s="6"/>
      <c r="F58" s="42">
        <f t="shared" si="3"/>
        <v>9.2524764406513624E-2</v>
      </c>
      <c r="G58" s="43">
        <v>8.0441415574098563E-2</v>
      </c>
      <c r="H58" s="44" t="str">
        <f t="shared" si="5"/>
        <v>121 pbs</v>
      </c>
    </row>
    <row r="59" spans="2:8" x14ac:dyDescent="0.25">
      <c r="B59" s="50" t="s">
        <v>8</v>
      </c>
      <c r="C59" s="21"/>
      <c r="D59" s="21"/>
      <c r="E59" s="21"/>
      <c r="F59" s="51"/>
      <c r="G59" s="21"/>
      <c r="H59" s="52"/>
    </row>
    <row r="60" spans="2:8" x14ac:dyDescent="0.25">
      <c r="B60" s="53" t="s">
        <v>76</v>
      </c>
      <c r="C60" s="54"/>
      <c r="D60" s="54"/>
      <c r="E60" s="54"/>
      <c r="F60" s="55">
        <f>+F32</f>
        <v>0.17108492561749539</v>
      </c>
      <c r="G60" s="77">
        <v>0.16818880613125875</v>
      </c>
      <c r="H60" s="56" t="str">
        <f t="shared" si="5"/>
        <v>29 pbs</v>
      </c>
    </row>
    <row r="61" spans="2:8" x14ac:dyDescent="0.25">
      <c r="B61" s="50" t="s">
        <v>77</v>
      </c>
      <c r="C61" s="21"/>
      <c r="D61" s="21"/>
      <c r="E61" s="21"/>
      <c r="F61" s="57">
        <f>+F33</f>
        <v>0.17108492561749539</v>
      </c>
      <c r="G61" s="58">
        <v>0.16818880613125875</v>
      </c>
      <c r="H61" s="59" t="str">
        <f t="shared" si="5"/>
        <v>29 pbs</v>
      </c>
    </row>
    <row r="62" spans="2:8" x14ac:dyDescent="0.25">
      <c r="B62" s="50" t="s">
        <v>78</v>
      </c>
      <c r="C62" s="21"/>
      <c r="D62" s="21"/>
      <c r="E62" s="21"/>
      <c r="F62" s="57">
        <f>+F34</f>
        <v>9.035322516639531E-2</v>
      </c>
      <c r="G62" s="58">
        <v>7.8520717868551096E-2</v>
      </c>
      <c r="H62" s="59" t="str">
        <f t="shared" si="5"/>
        <v>118 pbs</v>
      </c>
    </row>
    <row r="63" spans="2:8" x14ac:dyDescent="0.25">
      <c r="B63" s="50"/>
      <c r="C63" s="21"/>
      <c r="D63" s="21"/>
      <c r="E63" s="21"/>
      <c r="F63" s="58"/>
      <c r="G63" s="58"/>
      <c r="H63" s="59"/>
    </row>
    <row r="64" spans="2:8" ht="17.25" x14ac:dyDescent="0.25">
      <c r="B64" s="67" t="s">
        <v>144</v>
      </c>
      <c r="C64" s="21"/>
      <c r="D64" s="21"/>
      <c r="E64" s="21"/>
      <c r="F64" s="58"/>
      <c r="G64" s="58"/>
      <c r="H64" s="59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13</v>
      </c>
    </row>
    <row r="12" spans="2:7" ht="17.25" x14ac:dyDescent="0.3">
      <c r="B12" s="6" t="s">
        <v>14</v>
      </c>
      <c r="F12" s="4"/>
    </row>
    <row r="13" spans="2:7" x14ac:dyDescent="0.25">
      <c r="B13" s="73" t="s">
        <v>49</v>
      </c>
      <c r="F13" s="4"/>
    </row>
    <row r="14" spans="2:7" x14ac:dyDescent="0.25">
      <c r="B14" s="7"/>
      <c r="C14" s="7"/>
      <c r="D14" s="7"/>
      <c r="E14" s="8" t="s">
        <v>147</v>
      </c>
      <c r="F14" s="9" t="s">
        <v>148</v>
      </c>
      <c r="G14" s="9" t="s">
        <v>0</v>
      </c>
    </row>
    <row r="15" spans="2:7" s="5" customFormat="1" x14ac:dyDescent="0.25">
      <c r="B15" s="60" t="s">
        <v>15</v>
      </c>
      <c r="C15" s="60"/>
      <c r="D15" s="60"/>
      <c r="E15" s="47">
        <v>63219.953000000009</v>
      </c>
      <c r="F15" s="45">
        <v>59609.307000000008</v>
      </c>
      <c r="G15" s="38">
        <f>IF(ISERROR($E15/F15),"-",ABS($E15)/ABS(F15)-1)</f>
        <v>6.0571849962959723E-2</v>
      </c>
    </row>
    <row r="16" spans="2:7" x14ac:dyDescent="0.25">
      <c r="B16" s="1" t="s">
        <v>16</v>
      </c>
      <c r="C16" s="19"/>
      <c r="D16" s="19"/>
      <c r="E16" s="48">
        <v>4811.9939999999997</v>
      </c>
      <c r="F16" s="28">
        <v>4153.6710000000003</v>
      </c>
      <c r="G16" s="29">
        <f t="shared" ref="G16:G28" si="0">IF(ISERROR($E16/F16),"-",ABS($E16)/ABS(F16)-1)</f>
        <v>0.1584918497396639</v>
      </c>
    </row>
    <row r="17" spans="2:7" x14ac:dyDescent="0.25">
      <c r="B17" s="1" t="s">
        <v>18</v>
      </c>
      <c r="E17" s="48">
        <v>1814.279</v>
      </c>
      <c r="F17" s="28">
        <v>1840.163</v>
      </c>
      <c r="G17" s="29">
        <f t="shared" si="0"/>
        <v>-1.4066145227352167E-2</v>
      </c>
    </row>
    <row r="18" spans="2:7" x14ac:dyDescent="0.25">
      <c r="B18" s="1" t="s">
        <v>19</v>
      </c>
      <c r="E18" s="48">
        <v>181.70400000000001</v>
      </c>
      <c r="F18" s="28">
        <v>196.56800000000001</v>
      </c>
      <c r="G18" s="29">
        <f t="shared" si="0"/>
        <v>-7.5617597981360141E-2</v>
      </c>
    </row>
    <row r="19" spans="2:7" s="5" customFormat="1" x14ac:dyDescent="0.25">
      <c r="B19" s="5" t="s">
        <v>41</v>
      </c>
      <c r="E19" s="47">
        <v>43799.461000000003</v>
      </c>
      <c r="F19" s="45">
        <v>42162.298000000003</v>
      </c>
      <c r="G19" s="38">
        <f t="shared" si="0"/>
        <v>3.8830022974554179E-2</v>
      </c>
    </row>
    <row r="20" spans="2:7" x14ac:dyDescent="0.25">
      <c r="B20" s="1" t="s">
        <v>42</v>
      </c>
      <c r="E20" s="48">
        <v>2831.9459999999999</v>
      </c>
      <c r="F20" s="28">
        <v>3329.2809999999999</v>
      </c>
      <c r="G20" s="29">
        <f t="shared" si="0"/>
        <v>-0.14938210382361838</v>
      </c>
    </row>
    <row r="21" spans="2:7" s="21" customFormat="1" x14ac:dyDescent="0.25">
      <c r="B21" s="21" t="s">
        <v>21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22</v>
      </c>
      <c r="C22" s="5"/>
      <c r="D22" s="5"/>
      <c r="E22" s="47">
        <v>45638.868000000002</v>
      </c>
      <c r="F22" s="45">
        <v>44764.936000000002</v>
      </c>
      <c r="G22" s="38">
        <f t="shared" si="0"/>
        <v>1.9522690705957801E-2</v>
      </c>
    </row>
    <row r="23" spans="2:7" s="5" customFormat="1" x14ac:dyDescent="0.25">
      <c r="B23" s="21" t="s">
        <v>44</v>
      </c>
      <c r="C23" s="21"/>
      <c r="D23" s="21"/>
      <c r="E23" s="49">
        <v>871.30714706999993</v>
      </c>
      <c r="F23" s="46">
        <v>1129.2129544499999</v>
      </c>
      <c r="G23" s="41">
        <f t="shared" si="0"/>
        <v>-0.22839430451417098</v>
      </c>
    </row>
    <row r="24" spans="2:7" x14ac:dyDescent="0.25">
      <c r="B24" s="54" t="s">
        <v>43</v>
      </c>
      <c r="C24" s="54"/>
      <c r="D24" s="54"/>
      <c r="E24" s="61">
        <v>44767.560852930001</v>
      </c>
      <c r="F24" s="62">
        <v>43635.723045550003</v>
      </c>
      <c r="G24" s="63">
        <f t="shared" si="0"/>
        <v>2.5938330532497611E-2</v>
      </c>
    </row>
    <row r="25" spans="2:7" s="19" customFormat="1" x14ac:dyDescent="0.25">
      <c r="B25" s="1" t="s">
        <v>23</v>
      </c>
      <c r="C25" s="1"/>
      <c r="D25" s="1"/>
      <c r="E25" s="48">
        <v>23559.566773529998</v>
      </c>
      <c r="F25" s="28">
        <v>20578.613089890008</v>
      </c>
      <c r="G25" s="29">
        <f t="shared" si="0"/>
        <v>0.14485687984019147</v>
      </c>
    </row>
    <row r="26" spans="2:7" x14ac:dyDescent="0.25">
      <c r="B26" s="5" t="s">
        <v>24</v>
      </c>
      <c r="C26" s="5"/>
      <c r="D26" s="5"/>
      <c r="E26" s="47">
        <v>68327.127626460002</v>
      </c>
      <c r="F26" s="45">
        <v>64214.336135440011</v>
      </c>
      <c r="G26" s="38">
        <f t="shared" si="0"/>
        <v>6.4047870593030076E-2</v>
      </c>
    </row>
    <row r="27" spans="2:7" s="5" customFormat="1" x14ac:dyDescent="0.25">
      <c r="B27" s="1" t="s">
        <v>25</v>
      </c>
      <c r="C27" s="1"/>
      <c r="D27" s="1"/>
      <c r="E27" s="48">
        <v>112902.53362646</v>
      </c>
      <c r="F27" s="28">
        <v>107163.92713544001</v>
      </c>
      <c r="G27" s="29">
        <f t="shared" si="0"/>
        <v>5.3549796507244452E-2</v>
      </c>
    </row>
    <row r="28" spans="2:7" x14ac:dyDescent="0.25">
      <c r="B28" s="5" t="s">
        <v>26</v>
      </c>
      <c r="C28" s="5"/>
      <c r="D28" s="5"/>
      <c r="E28" s="47">
        <v>5606.2449999999999</v>
      </c>
      <c r="F28" s="45">
        <v>5491.835</v>
      </c>
      <c r="G28" s="38">
        <f t="shared" si="0"/>
        <v>2.0832745339217196E-2</v>
      </c>
    </row>
    <row r="29" spans="2:7" x14ac:dyDescent="0.25">
      <c r="E29" s="12"/>
    </row>
    <row r="34" spans="2:7" ht="17.25" x14ac:dyDescent="0.3">
      <c r="B34" s="6" t="s">
        <v>27</v>
      </c>
      <c r="F34" s="4"/>
    </row>
    <row r="35" spans="2:7" x14ac:dyDescent="0.25">
      <c r="B35" s="73" t="s">
        <v>49</v>
      </c>
      <c r="F35" s="4"/>
    </row>
    <row r="36" spans="2:7" x14ac:dyDescent="0.25">
      <c r="B36" s="7"/>
      <c r="C36" s="7"/>
      <c r="D36" s="7"/>
      <c r="E36" s="8" t="str">
        <f>+E14</f>
        <v>3T20</v>
      </c>
      <c r="F36" s="9" t="s">
        <v>143</v>
      </c>
      <c r="G36" s="9" t="s">
        <v>0</v>
      </c>
    </row>
    <row r="37" spans="2:7" x14ac:dyDescent="0.25">
      <c r="B37" s="60" t="s">
        <v>15</v>
      </c>
      <c r="C37" s="60"/>
      <c r="D37" s="60"/>
      <c r="E37" s="47">
        <f t="shared" ref="E37:E50" si="1">+E15</f>
        <v>63219.953000000009</v>
      </c>
      <c r="F37" s="45">
        <v>64215.603000000003</v>
      </c>
      <c r="G37" s="38">
        <f>IF(ISERROR($E37/F37),"-",ABS($E37)/ABS(F37)-1)</f>
        <v>-1.550479873248245E-2</v>
      </c>
    </row>
    <row r="38" spans="2:7" x14ac:dyDescent="0.25">
      <c r="B38" s="1" t="s">
        <v>16</v>
      </c>
      <c r="C38" s="19"/>
      <c r="D38" s="19"/>
      <c r="E38" s="48">
        <f t="shared" si="1"/>
        <v>4811.9939999999997</v>
      </c>
      <c r="F38" s="28">
        <v>4707.009</v>
      </c>
      <c r="G38" s="29">
        <f t="shared" ref="G38:G50" si="2">IF(ISERROR($E38/F38),"-",ABS($E38)/ABS(F38)-1)</f>
        <v>2.2303972650147719E-2</v>
      </c>
    </row>
    <row r="39" spans="2:7" x14ac:dyDescent="0.25">
      <c r="B39" s="1" t="s">
        <v>18</v>
      </c>
      <c r="E39" s="48">
        <f t="shared" si="1"/>
        <v>1814.279</v>
      </c>
      <c r="F39" s="28">
        <v>1765.92</v>
      </c>
      <c r="G39" s="29">
        <f t="shared" si="2"/>
        <v>2.7384592733532553E-2</v>
      </c>
    </row>
    <row r="40" spans="2:7" x14ac:dyDescent="0.25">
      <c r="B40" s="1" t="s">
        <v>19</v>
      </c>
      <c r="E40" s="48">
        <f t="shared" si="1"/>
        <v>181.70400000000001</v>
      </c>
      <c r="F40" s="28">
        <v>184.56899999999999</v>
      </c>
      <c r="G40" s="29">
        <f t="shared" si="2"/>
        <v>-1.552265006582898E-2</v>
      </c>
    </row>
    <row r="41" spans="2:7" x14ac:dyDescent="0.25">
      <c r="B41" s="5" t="s">
        <v>41</v>
      </c>
      <c r="C41" s="5"/>
      <c r="D41" s="5"/>
      <c r="E41" s="47">
        <f t="shared" si="1"/>
        <v>43799.461000000003</v>
      </c>
      <c r="F41" s="45">
        <v>44416.601000000002</v>
      </c>
      <c r="G41" s="38">
        <f t="shared" si="2"/>
        <v>-1.3894354500471606E-2</v>
      </c>
    </row>
    <row r="42" spans="2:7" x14ac:dyDescent="0.25">
      <c r="B42" s="1" t="s">
        <v>42</v>
      </c>
      <c r="E42" s="48">
        <f t="shared" si="1"/>
        <v>2831.9459999999999</v>
      </c>
      <c r="F42" s="28">
        <v>2945.1689999999999</v>
      </c>
      <c r="G42" s="29">
        <f t="shared" si="2"/>
        <v>-3.844363430417741E-2</v>
      </c>
    </row>
    <row r="43" spans="2:7" s="21" customFormat="1" x14ac:dyDescent="0.25">
      <c r="B43" s="21" t="s">
        <v>21</v>
      </c>
      <c r="E43" s="22">
        <f t="shared" si="1"/>
        <v>0</v>
      </c>
      <c r="F43" s="23">
        <v>0</v>
      </c>
      <c r="G43" s="65" t="str">
        <f t="shared" si="2"/>
        <v>-</v>
      </c>
    </row>
    <row r="44" spans="2:7" x14ac:dyDescent="0.25">
      <c r="B44" s="5" t="s">
        <v>22</v>
      </c>
      <c r="C44" s="5"/>
      <c r="D44" s="5"/>
      <c r="E44" s="47">
        <f t="shared" si="1"/>
        <v>45638.868000000002</v>
      </c>
      <c r="F44" s="45">
        <v>46673.764000000003</v>
      </c>
      <c r="G44" s="38">
        <f t="shared" si="2"/>
        <v>-2.2172970665061409E-2</v>
      </c>
    </row>
    <row r="45" spans="2:7" x14ac:dyDescent="0.25">
      <c r="B45" s="21" t="s">
        <v>44</v>
      </c>
      <c r="C45" s="21"/>
      <c r="D45" s="21"/>
      <c r="E45" s="49">
        <f t="shared" si="1"/>
        <v>871.30714706999993</v>
      </c>
      <c r="F45" s="46">
        <v>884.00492555999983</v>
      </c>
      <c r="G45" s="41">
        <f t="shared" si="2"/>
        <v>-1.4363922782394178E-2</v>
      </c>
    </row>
    <row r="46" spans="2:7" x14ac:dyDescent="0.25">
      <c r="B46" s="54" t="s">
        <v>43</v>
      </c>
      <c r="C46" s="54"/>
      <c r="D46" s="54"/>
      <c r="E46" s="61">
        <f t="shared" si="1"/>
        <v>44767.560852930001</v>
      </c>
      <c r="F46" s="62">
        <v>45789.75907444</v>
      </c>
      <c r="G46" s="63">
        <f t="shared" si="2"/>
        <v>-2.2323730069167214E-2</v>
      </c>
    </row>
    <row r="47" spans="2:7" x14ac:dyDescent="0.25">
      <c r="B47" s="1" t="s">
        <v>23</v>
      </c>
      <c r="E47" s="48">
        <f t="shared" si="1"/>
        <v>23559.566773529998</v>
      </c>
      <c r="F47" s="28">
        <v>22882.692010900002</v>
      </c>
      <c r="G47" s="29">
        <f t="shared" si="2"/>
        <v>2.9580206835260858E-2</v>
      </c>
    </row>
    <row r="48" spans="2:7" x14ac:dyDescent="0.25">
      <c r="B48" s="5" t="s">
        <v>24</v>
      </c>
      <c r="C48" s="5"/>
      <c r="D48" s="5"/>
      <c r="E48" s="47">
        <f t="shared" si="1"/>
        <v>68327.127626460002</v>
      </c>
      <c r="F48" s="45">
        <v>68672.451085339999</v>
      </c>
      <c r="G48" s="38">
        <f t="shared" si="2"/>
        <v>-5.028558809570649E-3</v>
      </c>
    </row>
    <row r="49" spans="2:7" x14ac:dyDescent="0.25">
      <c r="B49" s="1" t="s">
        <v>25</v>
      </c>
      <c r="E49" s="48">
        <f t="shared" si="1"/>
        <v>112902.53362646</v>
      </c>
      <c r="F49" s="28">
        <v>113987.99508533999</v>
      </c>
      <c r="G49" s="29">
        <f t="shared" si="2"/>
        <v>-9.5225945334622697E-3</v>
      </c>
    </row>
    <row r="50" spans="2:7" x14ac:dyDescent="0.25">
      <c r="B50" s="5" t="s">
        <v>26</v>
      </c>
      <c r="C50" s="5"/>
      <c r="D50" s="5"/>
      <c r="E50" s="47">
        <f t="shared" si="1"/>
        <v>5606.2449999999999</v>
      </c>
      <c r="F50" s="45">
        <v>5583.98</v>
      </c>
      <c r="G50" s="38">
        <f t="shared" si="2"/>
        <v>3.9872993814449309E-3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28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3T20</v>
      </c>
      <c r="F14" s="9" t="str">
        <f>+'KF-B'!F14</f>
        <v>3T19</v>
      </c>
      <c r="G14" s="9" t="s">
        <v>0</v>
      </c>
    </row>
    <row r="15" spans="2:7" x14ac:dyDescent="0.25">
      <c r="B15" s="1" t="s">
        <v>1</v>
      </c>
      <c r="E15" s="30">
        <v>4.4374470822217689E-2</v>
      </c>
      <c r="F15" s="31">
        <v>6.4409633294844199E-2</v>
      </c>
      <c r="G15" s="32" t="str">
        <f>IF(ISERROR($E15-F15),"-",CONCATENATE((FIXED($E15-F15,4)*10000)," pbs"))</f>
        <v>-200 pbs</v>
      </c>
    </row>
    <row r="16" spans="2:7" x14ac:dyDescent="0.25">
      <c r="B16" s="1" t="s">
        <v>4</v>
      </c>
      <c r="E16" s="30">
        <v>4.7514842994002826E-2</v>
      </c>
      <c r="F16" s="31">
        <v>6.9025919517156933E-2</v>
      </c>
      <c r="G16" s="32" t="str">
        <f t="shared" ref="G16:G19" si="0">IF(ISERROR($E16-F16),"-",CONCATENATE((FIXED($E16-F16,4)*10000)," pbs"))</f>
        <v>-215 pbs</v>
      </c>
    </row>
    <row r="17" spans="2:7" x14ac:dyDescent="0.25">
      <c r="B17" s="1" t="s">
        <v>2</v>
      </c>
      <c r="E17" s="30">
        <v>4.0342482938727636E-3</v>
      </c>
      <c r="F17" s="31">
        <v>5.7999666724063877E-3</v>
      </c>
      <c r="G17" s="32" t="str">
        <f t="shared" si="0"/>
        <v>-18 pbs</v>
      </c>
    </row>
    <row r="18" spans="2:7" x14ac:dyDescent="0.25">
      <c r="B18" s="1" t="s">
        <v>3</v>
      </c>
      <c r="E18" s="30">
        <v>8.0943971915754011E-3</v>
      </c>
      <c r="F18" s="31">
        <v>1.1495408953289755E-2</v>
      </c>
      <c r="G18" s="32" t="str">
        <f t="shared" si="0"/>
        <v>-34 pbs</v>
      </c>
    </row>
    <row r="19" spans="2:7" x14ac:dyDescent="0.25">
      <c r="B19" s="1" t="s">
        <v>45</v>
      </c>
      <c r="E19" s="30">
        <v>0.52748642648139099</v>
      </c>
      <c r="F19" s="31">
        <v>0.60065802945613855</v>
      </c>
      <c r="G19" s="32" t="str">
        <f t="shared" si="0"/>
        <v>-732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27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3T20</v>
      </c>
      <c r="F30" s="9" t="str">
        <f>+'KF-B'!F36</f>
        <v>2T20</v>
      </c>
      <c r="G30" s="9" t="s">
        <v>0</v>
      </c>
    </row>
    <row r="31" spans="2:7" x14ac:dyDescent="0.25">
      <c r="B31" s="1" t="s">
        <v>1</v>
      </c>
      <c r="E31" s="30">
        <f t="shared" si="1"/>
        <v>4.4374470822217689E-2</v>
      </c>
      <c r="F31" s="31">
        <v>5.3201587111072417E-2</v>
      </c>
      <c r="G31" s="32" t="str">
        <f t="shared" ref="G31:G35" si="2">IF(ISERROR($E31-F31),"-",CONCATENATE((FIXED($E31-F31,4)*10000)," pbs"))</f>
        <v>-88 pbs</v>
      </c>
    </row>
    <row r="32" spans="2:7" x14ac:dyDescent="0.25">
      <c r="B32" s="1" t="s">
        <v>4</v>
      </c>
      <c r="E32" s="30">
        <f t="shared" si="1"/>
        <v>4.7514842994002826E-2</v>
      </c>
      <c r="F32" s="31">
        <v>5.6969194499915145E-2</v>
      </c>
      <c r="G32" s="32" t="str">
        <f t="shared" si="2"/>
        <v>-95 pbs</v>
      </c>
    </row>
    <row r="33" spans="2:7" x14ac:dyDescent="0.25">
      <c r="B33" s="1" t="s">
        <v>2</v>
      </c>
      <c r="E33" s="30">
        <f t="shared" si="1"/>
        <v>4.0342482938727636E-3</v>
      </c>
      <c r="F33" s="31">
        <v>4.876113035188861E-3</v>
      </c>
      <c r="G33" s="32" t="str">
        <f t="shared" si="2"/>
        <v>-8 pbs</v>
      </c>
    </row>
    <row r="34" spans="2:7" x14ac:dyDescent="0.25">
      <c r="B34" s="1" t="s">
        <v>3</v>
      </c>
      <c r="E34" s="30">
        <f t="shared" si="1"/>
        <v>8.0943971915754011E-3</v>
      </c>
      <c r="F34" s="31">
        <v>9.641535376600386E-3</v>
      </c>
      <c r="G34" s="32" t="str">
        <f t="shared" si="2"/>
        <v>-15 pbs</v>
      </c>
    </row>
    <row r="35" spans="2:7" x14ac:dyDescent="0.25">
      <c r="B35" s="1" t="s">
        <v>45</v>
      </c>
      <c r="E35" s="30">
        <f t="shared" si="1"/>
        <v>0.52748642648139099</v>
      </c>
      <c r="F35" s="31">
        <v>0.53567135475492922</v>
      </c>
      <c r="G35" s="32" t="str">
        <f t="shared" si="2"/>
        <v>-82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29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3T20</v>
      </c>
      <c r="F14" s="9" t="str">
        <f>+'KF-B'!F14</f>
        <v>3T19</v>
      </c>
      <c r="G14" s="9" t="s">
        <v>0</v>
      </c>
    </row>
    <row r="15" spans="2:7" x14ac:dyDescent="0.25">
      <c r="B15" s="1" t="s">
        <v>30</v>
      </c>
      <c r="E15" s="30">
        <v>0.17523474900261418</v>
      </c>
      <c r="F15" s="31">
        <v>0.16844664473771079</v>
      </c>
      <c r="G15" s="32" t="str">
        <f>IF(ISERROR($E15-F15),"-",CONCATENATE((FIXED($E15-F15,4)*10000)," pbs"))</f>
        <v>68 pbs</v>
      </c>
    </row>
    <row r="16" spans="2:7" x14ac:dyDescent="0.25">
      <c r="B16" s="1" t="s">
        <v>31</v>
      </c>
      <c r="E16" s="30">
        <v>0.17523474900261418</v>
      </c>
      <c r="F16" s="31">
        <v>0.16844664473771079</v>
      </c>
      <c r="G16" s="32" t="str">
        <f t="shared" ref="G16:G23" si="0">IF(ISERROR($E16-F16),"-",CONCATENATE((FIXED($E16-F16,4)*10000)," pbs"))</f>
        <v>68 pbs</v>
      </c>
    </row>
    <row r="17" spans="2:9" x14ac:dyDescent="0.25">
      <c r="B17" s="1" t="s">
        <v>46</v>
      </c>
      <c r="E17" s="30">
        <v>0.17523474900261418</v>
      </c>
      <c r="F17" s="31">
        <v>0.16844664473771079</v>
      </c>
      <c r="G17" s="32" t="str">
        <f t="shared" si="0"/>
        <v>68 pbs</v>
      </c>
    </row>
    <row r="18" spans="2:9" x14ac:dyDescent="0.25">
      <c r="B18" s="1" t="s">
        <v>33</v>
      </c>
      <c r="E18" s="30">
        <v>9.2524764406513624E-2</v>
      </c>
      <c r="F18" s="31">
        <v>8.6886862193486014E-2</v>
      </c>
      <c r="G18" s="32" t="str">
        <f t="shared" si="0"/>
        <v>56 pbs</v>
      </c>
    </row>
    <row r="19" spans="2:9" s="21" customFormat="1" x14ac:dyDescent="0.25">
      <c r="B19" s="21" t="s">
        <v>11</v>
      </c>
      <c r="E19" s="57">
        <v>0.17108492561749539</v>
      </c>
      <c r="F19" s="58">
        <v>0.165692206138806</v>
      </c>
      <c r="G19" s="32" t="str">
        <f t="shared" si="0"/>
        <v>54 pbs</v>
      </c>
    </row>
    <row r="20" spans="2:9" s="21" customFormat="1" x14ac:dyDescent="0.25">
      <c r="B20" s="21" t="s">
        <v>47</v>
      </c>
      <c r="E20" s="57">
        <v>9.035322516639531E-2</v>
      </c>
      <c r="F20" s="58">
        <v>8.5716310989203487E-2</v>
      </c>
      <c r="G20" s="32" t="str">
        <f t="shared" si="0"/>
        <v>46 pbs</v>
      </c>
    </row>
    <row r="21" spans="2:9" x14ac:dyDescent="0.25">
      <c r="B21" s="1" t="s">
        <v>5</v>
      </c>
      <c r="E21" s="30">
        <v>2.4886806341908123</v>
      </c>
      <c r="F21" s="31">
        <v>2.0205722802639556</v>
      </c>
      <c r="G21" s="32" t="str">
        <f t="shared" si="0"/>
        <v>4681 pbs</v>
      </c>
    </row>
    <row r="22" spans="2:9" x14ac:dyDescent="0.25">
      <c r="B22" s="1" t="s">
        <v>6</v>
      </c>
      <c r="E22" s="30">
        <v>1.361345622157011</v>
      </c>
      <c r="F22" s="31">
        <v>1.287927285847839</v>
      </c>
      <c r="G22" s="32" t="str">
        <f t="shared" si="0"/>
        <v>734 pbs</v>
      </c>
    </row>
    <row r="23" spans="2:9" x14ac:dyDescent="0.25">
      <c r="B23" s="1" t="s">
        <v>12</v>
      </c>
      <c r="E23" s="30">
        <v>0.97668271887432101</v>
      </c>
      <c r="F23" s="31">
        <v>0.95717531961480229</v>
      </c>
      <c r="G23" s="32" t="str">
        <f t="shared" si="0"/>
        <v>195 pbs</v>
      </c>
      <c r="I23" s="78"/>
    </row>
    <row r="29" spans="2:9" ht="17.25" x14ac:dyDescent="0.3">
      <c r="B29" s="6" t="s">
        <v>27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3T20</v>
      </c>
      <c r="F31" s="9" t="str">
        <f>+'KF-B'!F36</f>
        <v>2T20</v>
      </c>
      <c r="G31" s="9" t="s">
        <v>0</v>
      </c>
    </row>
    <row r="32" spans="2:9" x14ac:dyDescent="0.25">
      <c r="B32" s="1" t="s">
        <v>30</v>
      </c>
      <c r="E32" s="30">
        <f t="shared" ref="E32:E40" si="1">+E15</f>
        <v>0.17523474900261418</v>
      </c>
      <c r="F32" s="31">
        <v>0.17236352123921581</v>
      </c>
      <c r="G32" s="32" t="str">
        <f>IF(ISERROR($E32-F32),"-",CONCATENATE((FIXED($E32-F32,4)*10000)," pbs"))</f>
        <v>29 pbs</v>
      </c>
    </row>
    <row r="33" spans="2:10" x14ac:dyDescent="0.25">
      <c r="B33" s="1" t="s">
        <v>31</v>
      </c>
      <c r="E33" s="30">
        <f t="shared" si="1"/>
        <v>0.17523474900261418</v>
      </c>
      <c r="F33" s="31">
        <v>0.17236352123921581</v>
      </c>
      <c r="G33" s="32" t="str">
        <f t="shared" ref="G33:G40" si="2">IF(ISERROR($E33-F33),"-",CONCATENATE((FIXED($E33-F33,4)*10000)," pbs"))</f>
        <v>29 pbs</v>
      </c>
    </row>
    <row r="34" spans="2:10" x14ac:dyDescent="0.25">
      <c r="B34" s="1" t="s">
        <v>32</v>
      </c>
      <c r="E34" s="30">
        <f t="shared" si="1"/>
        <v>0.17523474900261418</v>
      </c>
      <c r="F34" s="31">
        <v>0.17236352123921581</v>
      </c>
      <c r="G34" s="32" t="str">
        <f t="shared" si="2"/>
        <v>29 pbs</v>
      </c>
    </row>
    <row r="35" spans="2:10" s="21" customFormat="1" x14ac:dyDescent="0.25">
      <c r="B35" s="1" t="s">
        <v>33</v>
      </c>
      <c r="C35" s="1"/>
      <c r="D35" s="1"/>
      <c r="E35" s="30">
        <f t="shared" si="1"/>
        <v>9.2524764406513624E-2</v>
      </c>
      <c r="F35" s="31">
        <v>8.0441415574098563E-2</v>
      </c>
      <c r="G35" s="32" t="str">
        <f t="shared" si="2"/>
        <v>121 pbs</v>
      </c>
    </row>
    <row r="36" spans="2:10" s="21" customFormat="1" x14ac:dyDescent="0.25">
      <c r="B36" s="21" t="s">
        <v>11</v>
      </c>
      <c r="E36" s="57">
        <f t="shared" si="1"/>
        <v>0.17108492561749539</v>
      </c>
      <c r="F36" s="58">
        <v>0.16818880613125875</v>
      </c>
      <c r="G36" s="32" t="str">
        <f t="shared" si="2"/>
        <v>29 pbs</v>
      </c>
    </row>
    <row r="37" spans="2:10" x14ac:dyDescent="0.25">
      <c r="B37" s="21" t="s">
        <v>47</v>
      </c>
      <c r="C37" s="21"/>
      <c r="D37" s="21"/>
      <c r="E37" s="57">
        <f t="shared" si="1"/>
        <v>9.035322516639531E-2</v>
      </c>
      <c r="F37" s="58">
        <v>7.8520717868551096E-2</v>
      </c>
      <c r="G37" s="32" t="str">
        <f t="shared" si="2"/>
        <v>118 pbs</v>
      </c>
    </row>
    <row r="38" spans="2:10" x14ac:dyDescent="0.25">
      <c r="B38" s="1" t="s">
        <v>5</v>
      </c>
      <c r="E38" s="30">
        <f t="shared" si="1"/>
        <v>2.4886806341908123</v>
      </c>
      <c r="F38" s="31">
        <v>2.6314484954454542</v>
      </c>
      <c r="G38" s="32" t="str">
        <f t="shared" si="2"/>
        <v>-1428 pbs</v>
      </c>
      <c r="J38" s="78"/>
    </row>
    <row r="39" spans="2:10" x14ac:dyDescent="0.25">
      <c r="B39" s="1" t="s">
        <v>6</v>
      </c>
      <c r="E39" s="30">
        <f t="shared" si="1"/>
        <v>1.361345622157011</v>
      </c>
      <c r="F39" s="31">
        <v>1.3519084603816376</v>
      </c>
      <c r="G39" s="32" t="str">
        <f t="shared" si="2"/>
        <v>94 pbs</v>
      </c>
    </row>
    <row r="40" spans="2:10" x14ac:dyDescent="0.25">
      <c r="B40" s="1" t="s">
        <v>12</v>
      </c>
      <c r="E40" s="30">
        <f t="shared" si="1"/>
        <v>0.97668271887432101</v>
      </c>
      <c r="F40" s="31">
        <v>0.96902861215850966</v>
      </c>
      <c r="G40" s="32" t="str">
        <f t="shared" si="2"/>
        <v>77 pbs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79</v>
      </c>
    </row>
    <row r="12" spans="2:9" ht="17.25" x14ac:dyDescent="0.3">
      <c r="B12" s="6" t="s">
        <v>14</v>
      </c>
      <c r="F12" s="4"/>
    </row>
    <row r="13" spans="2:9" x14ac:dyDescent="0.25">
      <c r="B13" s="74" t="s">
        <v>50</v>
      </c>
      <c r="F13" s="4"/>
    </row>
    <row r="14" spans="2:9" x14ac:dyDescent="0.25">
      <c r="B14" s="7"/>
      <c r="C14" s="7"/>
      <c r="D14" s="7"/>
      <c r="E14" s="8" t="str">
        <f>+'KF-B'!E14</f>
        <v>3T20</v>
      </c>
      <c r="F14" s="9" t="str">
        <f>+'KF-B'!F14</f>
        <v>3T19</v>
      </c>
      <c r="G14" s="9" t="s">
        <v>0</v>
      </c>
    </row>
    <row r="15" spans="2:9" x14ac:dyDescent="0.25">
      <c r="B15" s="1" t="s">
        <v>34</v>
      </c>
      <c r="E15" s="33">
        <v>5340</v>
      </c>
      <c r="F15" s="34">
        <v>5491</v>
      </c>
      <c r="G15" s="35">
        <f t="shared" ref="G15:G20" si="0">IF(ISERROR($E15/F15),"-",$E15/F15-1)</f>
        <v>-2.7499544709524648E-2</v>
      </c>
      <c r="H15" s="12"/>
      <c r="I15" s="12"/>
    </row>
    <row r="16" spans="2:9" x14ac:dyDescent="0.25">
      <c r="B16" s="1" t="s">
        <v>35</v>
      </c>
      <c r="E16" s="33">
        <v>827</v>
      </c>
      <c r="F16" s="34">
        <v>892</v>
      </c>
      <c r="G16" s="35">
        <f t="shared" si="0"/>
        <v>-7.2869955156950716E-2</v>
      </c>
      <c r="H16" s="12"/>
      <c r="I16" s="12"/>
    </row>
    <row r="17" spans="2:9" x14ac:dyDescent="0.25">
      <c r="B17" s="1" t="s">
        <v>36</v>
      </c>
      <c r="E17" s="33">
        <v>2453024</v>
      </c>
      <c r="F17" s="34">
        <v>2503523</v>
      </c>
      <c r="G17" s="35">
        <f t="shared" si="0"/>
        <v>-2.0171174780499346E-2</v>
      </c>
      <c r="H17" s="12"/>
      <c r="I17" s="12"/>
    </row>
    <row r="18" spans="2:9" x14ac:dyDescent="0.25">
      <c r="B18" s="1" t="s">
        <v>37</v>
      </c>
      <c r="E18" s="33">
        <v>2312055</v>
      </c>
      <c r="F18" s="34">
        <v>2360320</v>
      </c>
      <c r="G18" s="35">
        <f t="shared" si="0"/>
        <v>-2.0448498508676805E-2</v>
      </c>
      <c r="H18" s="12"/>
      <c r="I18" s="12"/>
    </row>
    <row r="19" spans="2:9" x14ac:dyDescent="0.25">
      <c r="B19" s="1" t="s">
        <v>38</v>
      </c>
      <c r="E19" s="33">
        <v>140969</v>
      </c>
      <c r="F19" s="34">
        <v>143203</v>
      </c>
      <c r="G19" s="35">
        <f t="shared" si="0"/>
        <v>-1.5600231838718503E-2</v>
      </c>
      <c r="H19" s="12"/>
      <c r="I19" s="12"/>
    </row>
    <row r="20" spans="2:9" x14ac:dyDescent="0.25">
      <c r="B20" s="1" t="s">
        <v>39</v>
      </c>
      <c r="E20" s="33">
        <v>1758</v>
      </c>
      <c r="F20" s="34">
        <v>1832</v>
      </c>
      <c r="G20" s="35">
        <f t="shared" si="0"/>
        <v>-4.0393013100436637E-2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27</v>
      </c>
      <c r="F28" s="4"/>
      <c r="H28" s="12"/>
      <c r="I28" s="12"/>
    </row>
    <row r="29" spans="2:9" x14ac:dyDescent="0.25">
      <c r="B29" s="74" t="s">
        <v>50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3T20</v>
      </c>
      <c r="F30" s="9" t="str">
        <f>+'KF-B'!F36</f>
        <v>2T20</v>
      </c>
      <c r="G30" s="9" t="s">
        <v>0</v>
      </c>
      <c r="H30" s="12"/>
      <c r="I30" s="12"/>
    </row>
    <row r="31" spans="2:9" x14ac:dyDescent="0.25">
      <c r="B31" s="1" t="s">
        <v>34</v>
      </c>
      <c r="E31" s="33">
        <f t="shared" ref="E31:E36" si="1">+E15</f>
        <v>5340</v>
      </c>
      <c r="F31" s="34">
        <v>5330</v>
      </c>
      <c r="G31" s="35">
        <f t="shared" ref="G31:G36" si="2">IF(ISERROR($E31/F31),"-",$E31/F31-1)</f>
        <v>1.8761726078799779E-3</v>
      </c>
      <c r="H31" s="12"/>
      <c r="I31" s="12"/>
    </row>
    <row r="32" spans="2:9" x14ac:dyDescent="0.25">
      <c r="B32" s="1" t="s">
        <v>35</v>
      </c>
      <c r="E32" s="33">
        <f t="shared" si="1"/>
        <v>827</v>
      </c>
      <c r="F32" s="34">
        <v>839</v>
      </c>
      <c r="G32" s="35">
        <f t="shared" si="2"/>
        <v>-1.4302741358760418E-2</v>
      </c>
      <c r="H32" s="12"/>
      <c r="I32" s="12"/>
    </row>
    <row r="33" spans="2:9" x14ac:dyDescent="0.25">
      <c r="B33" s="1" t="s">
        <v>36</v>
      </c>
      <c r="E33" s="33">
        <f t="shared" si="1"/>
        <v>2453024</v>
      </c>
      <c r="F33" s="34">
        <v>2466059</v>
      </c>
      <c r="G33" s="35">
        <f t="shared" si="2"/>
        <v>-5.2857616139759811E-3</v>
      </c>
      <c r="H33" s="12"/>
      <c r="I33" s="12"/>
    </row>
    <row r="34" spans="2:9" x14ac:dyDescent="0.25">
      <c r="B34" s="1" t="s">
        <v>37</v>
      </c>
      <c r="E34" s="33">
        <f t="shared" si="1"/>
        <v>2312055</v>
      </c>
      <c r="F34" s="34">
        <v>2324485</v>
      </c>
      <c r="G34" s="35">
        <f t="shared" si="2"/>
        <v>-5.3474210416500911E-3</v>
      </c>
      <c r="H34" s="12"/>
      <c r="I34" s="12"/>
    </row>
    <row r="35" spans="2:9" x14ac:dyDescent="0.25">
      <c r="B35" s="1" t="s">
        <v>38</v>
      </c>
      <c r="E35" s="33">
        <f t="shared" si="1"/>
        <v>140969</v>
      </c>
      <c r="F35" s="34">
        <v>141574</v>
      </c>
      <c r="G35" s="35">
        <f t="shared" si="2"/>
        <v>-4.273383530874364E-3</v>
      </c>
      <c r="H35" s="12"/>
      <c r="I35" s="12"/>
    </row>
    <row r="36" spans="2:9" x14ac:dyDescent="0.25">
      <c r="B36" s="1" t="s">
        <v>39</v>
      </c>
      <c r="E36" s="33">
        <f t="shared" si="1"/>
        <v>1758</v>
      </c>
      <c r="F36" s="34">
        <v>1774</v>
      </c>
      <c r="G36" s="35">
        <f t="shared" si="2"/>
        <v>-9.0191657271702086E-3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49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3T20</v>
      </c>
      <c r="I14" s="9" t="str">
        <f>+'KF-B'!F14</f>
        <v>3T19</v>
      </c>
      <c r="J14" s="9" t="s">
        <v>0</v>
      </c>
    </row>
    <row r="15" spans="2:10" x14ac:dyDescent="0.25">
      <c r="B15" s="5" t="s">
        <v>80</v>
      </c>
      <c r="C15" s="5"/>
      <c r="D15" s="5"/>
      <c r="E15" s="5"/>
      <c r="F15" s="5"/>
      <c r="G15" s="5"/>
      <c r="H15" s="17">
        <v>419.66899999999998</v>
      </c>
      <c r="I15" s="37">
        <v>425.44600000000003</v>
      </c>
      <c r="J15" s="38">
        <f>IF(ISERROR($H15/I15),"-",ABS($H15)/ABS(I15)-1)</f>
        <v>-1.3578691537821541E-2</v>
      </c>
    </row>
    <row r="16" spans="2:10" x14ac:dyDescent="0.25">
      <c r="B16" s="1" t="s">
        <v>81</v>
      </c>
      <c r="H16" s="20">
        <v>35.451999999999998</v>
      </c>
      <c r="I16" s="25">
        <v>29.504999999999999</v>
      </c>
      <c r="J16" s="35">
        <f t="shared" ref="J16:J40" si="0">IF(ISERROR($H16/I16),"-",ABS($H16)/ABS(I16)-1)</f>
        <v>0.20155905778681582</v>
      </c>
    </row>
    <row r="17" spans="2:11" x14ac:dyDescent="0.25">
      <c r="B17" s="1" t="s">
        <v>82</v>
      </c>
      <c r="H17" s="20">
        <v>3.3410000000000002</v>
      </c>
      <c r="I17" s="25">
        <v>4.5369999999999999</v>
      </c>
      <c r="J17" s="35">
        <f t="shared" si="0"/>
        <v>-0.26361031518624634</v>
      </c>
    </row>
    <row r="18" spans="2:11" x14ac:dyDescent="0.25">
      <c r="B18" s="5" t="s">
        <v>83</v>
      </c>
      <c r="C18" s="5"/>
      <c r="D18" s="5"/>
      <c r="E18" s="5"/>
      <c r="F18" s="5"/>
      <c r="G18" s="5"/>
      <c r="H18" s="17">
        <v>284.89</v>
      </c>
      <c r="I18" s="37">
        <v>292.73700000000002</v>
      </c>
      <c r="J18" s="38">
        <f t="shared" si="0"/>
        <v>-2.6805630993007479E-2</v>
      </c>
    </row>
    <row r="19" spans="2:11" x14ac:dyDescent="0.25">
      <c r="B19" s="1" t="s">
        <v>84</v>
      </c>
      <c r="H19" s="20">
        <v>-3.3679999999999999</v>
      </c>
      <c r="I19" s="25">
        <v>-1.415</v>
      </c>
      <c r="J19" s="35">
        <f t="shared" si="0"/>
        <v>1.3802120141342753</v>
      </c>
    </row>
    <row r="20" spans="2:11" x14ac:dyDescent="0.25">
      <c r="B20" s="1" t="s">
        <v>85</v>
      </c>
      <c r="H20" s="20">
        <v>0.224</v>
      </c>
      <c r="I20" s="25">
        <v>-7.1999999999999995E-2</v>
      </c>
      <c r="J20" s="35">
        <f t="shared" si="0"/>
        <v>2.1111111111111116</v>
      </c>
    </row>
    <row r="21" spans="2:11" x14ac:dyDescent="0.25">
      <c r="B21" s="1" t="s">
        <v>100</v>
      </c>
      <c r="H21" s="20">
        <v>211.864</v>
      </c>
      <c r="I21" s="25">
        <v>69.611999999999995</v>
      </c>
      <c r="J21" s="35">
        <f t="shared" si="0"/>
        <v>2.0434982474286048</v>
      </c>
    </row>
    <row r="22" spans="2:11" ht="17.25" x14ac:dyDescent="0.3">
      <c r="B22" s="6" t="s">
        <v>86</v>
      </c>
      <c r="C22" s="6"/>
      <c r="D22" s="6"/>
      <c r="E22" s="6"/>
      <c r="F22" s="6"/>
      <c r="G22" s="6"/>
      <c r="H22" s="18">
        <v>952.072</v>
      </c>
      <c r="I22" s="27">
        <v>820.35</v>
      </c>
      <c r="J22" s="39">
        <f t="shared" si="0"/>
        <v>0.16056805022246601</v>
      </c>
      <c r="K22" s="12"/>
    </row>
    <row r="23" spans="2:11" x14ac:dyDescent="0.25">
      <c r="B23" s="19" t="s">
        <v>87</v>
      </c>
      <c r="C23" s="19"/>
      <c r="D23" s="19"/>
      <c r="E23" s="19"/>
      <c r="F23" s="19"/>
      <c r="G23" s="19"/>
      <c r="H23" s="20">
        <v>431.13499999999999</v>
      </c>
      <c r="I23" s="25">
        <v>449.55599999999998</v>
      </c>
      <c r="J23" s="35">
        <f t="shared" si="0"/>
        <v>-4.0975985194280584E-2</v>
      </c>
    </row>
    <row r="24" spans="2:11" s="21" customFormat="1" x14ac:dyDescent="0.25">
      <c r="B24" s="21" t="s">
        <v>88</v>
      </c>
      <c r="H24" s="22">
        <v>316.24099999999999</v>
      </c>
      <c r="I24" s="23">
        <v>320.916</v>
      </c>
      <c r="J24" s="35">
        <f t="shared" si="0"/>
        <v>-1.4567675030226046E-2</v>
      </c>
    </row>
    <row r="25" spans="2:11" s="21" customFormat="1" x14ac:dyDescent="0.25">
      <c r="B25" s="21" t="s">
        <v>89</v>
      </c>
      <c r="H25" s="22">
        <v>114.89400000000001</v>
      </c>
      <c r="I25" s="23">
        <v>128.63999999999999</v>
      </c>
      <c r="J25" s="35">
        <f t="shared" si="0"/>
        <v>-0.10685634328358196</v>
      </c>
    </row>
    <row r="26" spans="2:11" x14ac:dyDescent="0.25">
      <c r="B26" s="1" t="s">
        <v>90</v>
      </c>
      <c r="H26" s="20">
        <v>42.19</v>
      </c>
      <c r="I26" s="25">
        <v>40.756999999999998</v>
      </c>
      <c r="J26" s="35">
        <f t="shared" si="0"/>
        <v>3.5159604485119011E-2</v>
      </c>
    </row>
    <row r="27" spans="2:11" ht="17.25" x14ac:dyDescent="0.3">
      <c r="B27" s="6" t="s">
        <v>91</v>
      </c>
      <c r="C27" s="6"/>
      <c r="D27" s="6"/>
      <c r="E27" s="6"/>
      <c r="F27" s="6"/>
      <c r="G27" s="6"/>
      <c r="H27" s="18">
        <v>478.74700000000001</v>
      </c>
      <c r="I27" s="27">
        <v>330.03700000000003</v>
      </c>
      <c r="J27" s="39">
        <f t="shared" si="0"/>
        <v>0.45058584340543617</v>
      </c>
    </row>
    <row r="28" spans="2:11" x14ac:dyDescent="0.25">
      <c r="B28" s="1" t="s">
        <v>92</v>
      </c>
      <c r="H28" s="20">
        <v>63.982999999999997</v>
      </c>
      <c r="I28" s="25">
        <v>38.845999999999997</v>
      </c>
      <c r="J28" s="35">
        <f t="shared" si="0"/>
        <v>0.64709365185604706</v>
      </c>
    </row>
    <row r="29" spans="2:11" x14ac:dyDescent="0.25">
      <c r="B29" s="1" t="s">
        <v>93</v>
      </c>
      <c r="H29" s="20">
        <v>142.98100000000002</v>
      </c>
      <c r="I29" s="25">
        <v>6.9079999999999995</v>
      </c>
      <c r="J29" s="35">
        <f t="shared" si="0"/>
        <v>19.697886508396067</v>
      </c>
    </row>
    <row r="30" spans="2:11" s="21" customFormat="1" x14ac:dyDescent="0.25">
      <c r="B30" s="21" t="s">
        <v>140</v>
      </c>
      <c r="H30" s="22">
        <v>142.61500000000001</v>
      </c>
      <c r="I30" s="23">
        <v>6.4119999999999999</v>
      </c>
      <c r="J30" s="35">
        <f t="shared" si="0"/>
        <v>21.241890205864006</v>
      </c>
    </row>
    <row r="31" spans="2:11" s="21" customFormat="1" x14ac:dyDescent="0.25">
      <c r="B31" s="21" t="s">
        <v>101</v>
      </c>
      <c r="H31" s="22">
        <v>0.36599999999999999</v>
      </c>
      <c r="I31" s="23">
        <v>0.496</v>
      </c>
      <c r="J31" s="35">
        <f t="shared" si="0"/>
        <v>-0.26209677419354838</v>
      </c>
    </row>
    <row r="32" spans="2:11" x14ac:dyDescent="0.25">
      <c r="B32" s="1" t="s">
        <v>94</v>
      </c>
      <c r="H32" s="20">
        <v>0.03</v>
      </c>
      <c r="I32" s="25">
        <v>1.609</v>
      </c>
      <c r="J32" s="35">
        <f t="shared" si="0"/>
        <v>-0.98135487880671224</v>
      </c>
    </row>
    <row r="33" spans="2:10" x14ac:dyDescent="0.25">
      <c r="B33" s="1" t="s">
        <v>95</v>
      </c>
      <c r="H33" s="20">
        <v>7.9710000000000001</v>
      </c>
      <c r="I33" s="25">
        <v>5.4050000000000002</v>
      </c>
      <c r="J33" s="35">
        <f t="shared" si="0"/>
        <v>0.47474560592044401</v>
      </c>
    </row>
    <row r="34" spans="2:10" x14ac:dyDescent="0.25">
      <c r="B34" s="1" t="s">
        <v>102</v>
      </c>
      <c r="H34" s="20">
        <v>1.1779999999999999</v>
      </c>
      <c r="I34" s="25">
        <v>93.866</v>
      </c>
      <c r="J34" s="35">
        <f t="shared" si="0"/>
        <v>-0.98745019495877107</v>
      </c>
    </row>
    <row r="35" spans="2:10" x14ac:dyDescent="0.25">
      <c r="B35" s="1" t="s">
        <v>103</v>
      </c>
      <c r="H35" s="20">
        <v>-55.103000000000002</v>
      </c>
      <c r="I35" s="25">
        <v>-62.247</v>
      </c>
      <c r="J35" s="35">
        <f t="shared" si="0"/>
        <v>-0.11476858322489436</v>
      </c>
    </row>
    <row r="36" spans="2:10" ht="17.25" x14ac:dyDescent="0.3">
      <c r="B36" s="6" t="s">
        <v>96</v>
      </c>
      <c r="C36" s="6"/>
      <c r="D36" s="6"/>
      <c r="E36" s="6"/>
      <c r="F36" s="6"/>
      <c r="G36" s="6"/>
      <c r="H36" s="18">
        <v>209.85700000000003</v>
      </c>
      <c r="I36" s="27">
        <v>308.88800000000003</v>
      </c>
      <c r="J36" s="39">
        <f t="shared" si="0"/>
        <v>-0.32060487943850191</v>
      </c>
    </row>
    <row r="37" spans="2:10" x14ac:dyDescent="0.25">
      <c r="B37" s="1" t="s">
        <v>104</v>
      </c>
      <c r="H37" s="20">
        <v>49.274999999999999</v>
      </c>
      <c r="I37" s="25">
        <v>40.832000000000001</v>
      </c>
      <c r="J37" s="35">
        <f t="shared" si="0"/>
        <v>0.20677409874608155</v>
      </c>
    </row>
    <row r="38" spans="2:10" x14ac:dyDescent="0.25">
      <c r="B38" s="5" t="s">
        <v>97</v>
      </c>
      <c r="C38" s="5"/>
      <c r="D38" s="5"/>
      <c r="E38" s="5"/>
      <c r="F38" s="5"/>
      <c r="G38" s="5"/>
      <c r="H38" s="17">
        <v>160.58200000000002</v>
      </c>
      <c r="I38" s="37">
        <v>268.05600000000004</v>
      </c>
      <c r="J38" s="38">
        <f t="shared" si="0"/>
        <v>-0.40093860984271945</v>
      </c>
    </row>
    <row r="39" spans="2:10" x14ac:dyDescent="0.25">
      <c r="B39" s="1" t="s">
        <v>98</v>
      </c>
      <c r="H39" s="10">
        <v>0.71299999999999997</v>
      </c>
      <c r="I39" s="11">
        <v>0.998</v>
      </c>
      <c r="J39" s="35">
        <f t="shared" si="0"/>
        <v>-0.28557114228456915</v>
      </c>
    </row>
    <row r="40" spans="2:10" s="24" customFormat="1" ht="17.25" x14ac:dyDescent="0.3">
      <c r="B40" s="6" t="s">
        <v>99</v>
      </c>
      <c r="C40" s="6"/>
      <c r="D40" s="6"/>
      <c r="E40" s="6"/>
      <c r="F40" s="6"/>
      <c r="G40" s="6"/>
      <c r="H40" s="18">
        <v>159.86900000000003</v>
      </c>
      <c r="I40" s="27">
        <v>267.05800000000005</v>
      </c>
      <c r="J40" s="39">
        <f t="shared" si="0"/>
        <v>-0.4013697399066869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51</v>
      </c>
    </row>
    <row r="10" spans="2:11" x14ac:dyDescent="0.25">
      <c r="B10" s="74" t="s">
        <v>49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3T20</v>
      </c>
      <c r="G14" s="9" t="str">
        <f>+'KF-B'!F14</f>
        <v>3T19</v>
      </c>
      <c r="H14" s="9" t="s">
        <v>0</v>
      </c>
      <c r="I14" s="9" t="str">
        <f>+'KF-B'!F36</f>
        <v>2T20</v>
      </c>
      <c r="J14" s="9" t="s">
        <v>0</v>
      </c>
    </row>
    <row r="15" spans="2:11" s="19" customFormat="1" x14ac:dyDescent="0.25">
      <c r="B15" s="19" t="s">
        <v>20</v>
      </c>
      <c r="F15" s="20">
        <v>7000.57</v>
      </c>
      <c r="G15" s="25">
        <v>5341.009</v>
      </c>
      <c r="H15" s="35">
        <f>IF(ISERROR($F15/G15),"-",ABS($F15)/ABS(G15)-1)</f>
        <v>0.31072050243689908</v>
      </c>
      <c r="I15" s="25">
        <v>7394.6390000000001</v>
      </c>
      <c r="J15" s="35">
        <f>IF(ISERROR($F15/I15),"-",ABS($F15)/ABS(I15)-1)</f>
        <v>-5.3291174863303037E-2</v>
      </c>
      <c r="K15" s="25"/>
    </row>
    <row r="16" spans="2:11" s="19" customFormat="1" x14ac:dyDescent="0.25">
      <c r="B16" s="19" t="s">
        <v>133</v>
      </c>
      <c r="F16" s="20">
        <v>92.620999999999995</v>
      </c>
      <c r="G16" s="25">
        <v>93.665000000000006</v>
      </c>
      <c r="H16" s="35">
        <f t="shared" ref="H16:H57" si="0">IF(ISERROR($F16/G16),"-",ABS($F16)/ABS(G16)-1)</f>
        <v>-1.1146105802594453E-2</v>
      </c>
      <c r="I16" s="25">
        <v>91.090999999999994</v>
      </c>
      <c r="J16" s="35">
        <f t="shared" ref="J16:J57" si="1">IF(ISERROR($F16/I16),"-",ABS($F16)/ABS(I16)-1)</f>
        <v>1.6796390422764151E-2</v>
      </c>
      <c r="K16" s="25"/>
    </row>
    <row r="17" spans="2:11" s="21" customFormat="1" x14ac:dyDescent="0.25">
      <c r="B17" s="21" t="s">
        <v>17</v>
      </c>
      <c r="F17" s="22">
        <v>79.576999999999998</v>
      </c>
      <c r="G17" s="23">
        <v>90.662000000000006</v>
      </c>
      <c r="H17" s="41">
        <f t="shared" si="0"/>
        <v>-0.12226732258278006</v>
      </c>
      <c r="I17" s="23">
        <v>90.08</v>
      </c>
      <c r="J17" s="41">
        <f t="shared" si="1"/>
        <v>-0.11659635879218477</v>
      </c>
      <c r="K17" s="23"/>
    </row>
    <row r="18" spans="2:11" s="21" customFormat="1" x14ac:dyDescent="0.25">
      <c r="B18" s="21" t="s">
        <v>107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16</v>
      </c>
      <c r="F19" s="22">
        <v>13.044</v>
      </c>
      <c r="G19" s="23">
        <v>3.0030000000000001</v>
      </c>
      <c r="H19" s="41">
        <f t="shared" si="0"/>
        <v>3.3436563436563436</v>
      </c>
      <c r="I19" s="23">
        <v>1.0109999999999999</v>
      </c>
      <c r="J19" s="41">
        <f t="shared" si="1"/>
        <v>11.902077151335313</v>
      </c>
      <c r="K19" s="23"/>
    </row>
    <row r="20" spans="2:11" s="19" customFormat="1" x14ac:dyDescent="0.25">
      <c r="B20" s="19" t="s">
        <v>106</v>
      </c>
      <c r="F20" s="20">
        <v>62.981999999999999</v>
      </c>
      <c r="G20" s="25">
        <v>80.168999999999997</v>
      </c>
      <c r="H20" s="35">
        <f t="shared" si="0"/>
        <v>-0.21438461250608087</v>
      </c>
      <c r="I20" s="25">
        <v>63.295000000000002</v>
      </c>
      <c r="J20" s="35">
        <f t="shared" si="1"/>
        <v>-4.9450983490006983E-3</v>
      </c>
      <c r="K20" s="25"/>
    </row>
    <row r="21" spans="2:11" s="19" customFormat="1" x14ac:dyDescent="0.25">
      <c r="B21" s="21" t="s">
        <v>107</v>
      </c>
      <c r="C21" s="21"/>
      <c r="D21" s="21"/>
      <c r="E21" s="21"/>
      <c r="F21" s="22">
        <v>38.616999999999997</v>
      </c>
      <c r="G21" s="23">
        <v>48.298999999999999</v>
      </c>
      <c r="H21" s="41">
        <f t="shared" si="0"/>
        <v>-0.2004596368454834</v>
      </c>
      <c r="I21" s="23">
        <v>39.064999999999998</v>
      </c>
      <c r="J21" s="41">
        <f t="shared" si="1"/>
        <v>-1.1468066043773262E-2</v>
      </c>
      <c r="K21" s="23"/>
    </row>
    <row r="22" spans="2:11" s="19" customFormat="1" x14ac:dyDescent="0.25">
      <c r="B22" s="21" t="s">
        <v>16</v>
      </c>
      <c r="C22" s="21"/>
      <c r="D22" s="21"/>
      <c r="E22" s="21"/>
      <c r="F22" s="22">
        <v>24.364999999999998</v>
      </c>
      <c r="G22" s="23">
        <v>31.87</v>
      </c>
      <c r="H22" s="41">
        <f t="shared" si="0"/>
        <v>-0.23548791967367433</v>
      </c>
      <c r="I22" s="23">
        <v>24.23</v>
      </c>
      <c r="J22" s="41">
        <f t="shared" si="1"/>
        <v>5.5716054477918942E-3</v>
      </c>
      <c r="K22" s="23"/>
    </row>
    <row r="23" spans="2:11" s="19" customFormat="1" x14ac:dyDescent="0.25">
      <c r="B23" s="19" t="s">
        <v>139</v>
      </c>
      <c r="F23" s="20">
        <v>5637.6549999999997</v>
      </c>
      <c r="G23" s="25">
        <v>5716.7710000000006</v>
      </c>
      <c r="H23" s="35">
        <f t="shared" si="0"/>
        <v>-1.3839280950732613E-2</v>
      </c>
      <c r="I23" s="25">
        <v>5543.6109999999999</v>
      </c>
      <c r="J23" s="35">
        <f t="shared" si="1"/>
        <v>1.6964393785927623E-2</v>
      </c>
      <c r="K23" s="25"/>
    </row>
    <row r="24" spans="2:11" s="21" customFormat="1" x14ac:dyDescent="0.25">
      <c r="B24" s="21" t="s">
        <v>107</v>
      </c>
      <c r="F24" s="22">
        <v>1775.662</v>
      </c>
      <c r="G24" s="23">
        <v>1791.864</v>
      </c>
      <c r="H24" s="35">
        <f t="shared" si="0"/>
        <v>-9.0419808646191591E-3</v>
      </c>
      <c r="I24" s="23">
        <v>1726.855</v>
      </c>
      <c r="J24" s="35">
        <f t="shared" si="1"/>
        <v>2.8263519519589053E-2</v>
      </c>
      <c r="K24" s="23"/>
    </row>
    <row r="25" spans="2:11" s="21" customFormat="1" x14ac:dyDescent="0.25">
      <c r="B25" s="21" t="s">
        <v>16</v>
      </c>
      <c r="F25" s="22">
        <v>3861.9929999999999</v>
      </c>
      <c r="G25" s="23">
        <v>3924.9070000000002</v>
      </c>
      <c r="H25" s="35">
        <f t="shared" si="0"/>
        <v>-1.6029424391456937E-2</v>
      </c>
      <c r="I25" s="23">
        <v>3816.7559999999999</v>
      </c>
      <c r="J25" s="35">
        <f t="shared" si="1"/>
        <v>1.1852211668757384E-2</v>
      </c>
      <c r="K25" s="23"/>
    </row>
    <row r="26" spans="2:11" s="19" customFormat="1" x14ac:dyDescent="0.25">
      <c r="B26" s="19" t="s">
        <v>116</v>
      </c>
      <c r="F26" s="20">
        <v>44373.585000000006</v>
      </c>
      <c r="G26" s="25">
        <v>42829.588000000003</v>
      </c>
      <c r="H26" s="35">
        <f t="shared" si="0"/>
        <v>3.60497747491757E-2</v>
      </c>
      <c r="I26" s="25">
        <v>44988.536</v>
      </c>
      <c r="J26" s="35">
        <f t="shared" si="1"/>
        <v>-1.3669060046763826E-2</v>
      </c>
      <c r="K26" s="25"/>
    </row>
    <row r="27" spans="2:11" s="19" customFormat="1" x14ac:dyDescent="0.25">
      <c r="B27" s="21" t="s">
        <v>117</v>
      </c>
      <c r="C27" s="21"/>
      <c r="D27" s="21"/>
      <c r="E27" s="21"/>
      <c r="F27" s="22">
        <v>0</v>
      </c>
      <c r="G27" s="23">
        <v>0</v>
      </c>
      <c r="H27" s="41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118</v>
      </c>
      <c r="C28" s="21"/>
      <c r="D28" s="21"/>
      <c r="E28" s="21"/>
      <c r="F28" s="22">
        <v>574.12400000000002</v>
      </c>
      <c r="G28" s="23">
        <v>667.29</v>
      </c>
      <c r="H28" s="41">
        <f t="shared" si="0"/>
        <v>-0.13961845674294526</v>
      </c>
      <c r="I28" s="23">
        <v>571.93499999999995</v>
      </c>
      <c r="J28" s="41">
        <f t="shared" si="1"/>
        <v>3.8273580039691613E-3</v>
      </c>
      <c r="K28" s="23"/>
    </row>
    <row r="29" spans="2:11" s="19" customFormat="1" x14ac:dyDescent="0.25">
      <c r="B29" s="21" t="s">
        <v>41</v>
      </c>
      <c r="C29" s="21"/>
      <c r="D29" s="21"/>
      <c r="E29" s="21"/>
      <c r="F29" s="22">
        <v>43799.461000000003</v>
      </c>
      <c r="G29" s="23">
        <v>42162.298000000003</v>
      </c>
      <c r="H29" s="41">
        <f t="shared" si="0"/>
        <v>3.8830022974554179E-2</v>
      </c>
      <c r="I29" s="23">
        <v>44416.601000000002</v>
      </c>
      <c r="J29" s="41">
        <f t="shared" si="1"/>
        <v>-1.3894354500471606E-2</v>
      </c>
      <c r="K29" s="25"/>
    </row>
    <row r="30" spans="2:11" s="19" customFormat="1" x14ac:dyDescent="0.25">
      <c r="B30" s="19" t="s">
        <v>119</v>
      </c>
      <c r="F30" s="20">
        <v>1690.9570000000001</v>
      </c>
      <c r="G30" s="25">
        <v>940.22699999999998</v>
      </c>
      <c r="H30" s="35">
        <f t="shared" si="0"/>
        <v>0.7984561175120477</v>
      </c>
      <c r="I30" s="25">
        <v>1638.683</v>
      </c>
      <c r="J30" s="35">
        <f t="shared" si="1"/>
        <v>3.1900007506027839E-2</v>
      </c>
      <c r="K30" s="25"/>
    </row>
    <row r="31" spans="2:11" s="19" customFormat="1" x14ac:dyDescent="0.25">
      <c r="B31" s="19" t="s">
        <v>108</v>
      </c>
      <c r="F31" s="20">
        <v>733.71600000000001</v>
      </c>
      <c r="G31" s="25">
        <v>805.39599999999996</v>
      </c>
      <c r="H31" s="35">
        <f t="shared" si="0"/>
        <v>-8.8999697043441905E-2</v>
      </c>
      <c r="I31" s="25">
        <v>834.11599999999999</v>
      </c>
      <c r="J31" s="35">
        <f t="shared" si="1"/>
        <v>-0.12036695135928333</v>
      </c>
      <c r="K31" s="25"/>
    </row>
    <row r="32" spans="2:11" s="19" customFormat="1" x14ac:dyDescent="0.25">
      <c r="B32" s="19" t="s">
        <v>17</v>
      </c>
      <c r="F32" s="20">
        <v>86.432000000000002</v>
      </c>
      <c r="G32" s="25">
        <v>119.13500000000001</v>
      </c>
      <c r="H32" s="35">
        <f t="shared" si="0"/>
        <v>-0.27450371427372311</v>
      </c>
      <c r="I32" s="25">
        <v>100.44199999999999</v>
      </c>
      <c r="J32" s="35">
        <f t="shared" si="1"/>
        <v>-0.13948348300511726</v>
      </c>
      <c r="K32" s="25"/>
    </row>
    <row r="33" spans="2:11" s="19" customFormat="1" x14ac:dyDescent="0.25">
      <c r="B33" s="19" t="s">
        <v>19</v>
      </c>
      <c r="F33" s="20">
        <v>181.70400000000001</v>
      </c>
      <c r="G33" s="25">
        <v>196.56800000000001</v>
      </c>
      <c r="H33" s="35">
        <f t="shared" si="0"/>
        <v>-7.5617597981360141E-2</v>
      </c>
      <c r="I33" s="25">
        <v>184.56899999999999</v>
      </c>
      <c r="J33" s="35">
        <f t="shared" si="1"/>
        <v>-1.552265006582898E-2</v>
      </c>
      <c r="K33" s="25"/>
    </row>
    <row r="34" spans="2:11" s="19" customFormat="1" x14ac:dyDescent="0.25">
      <c r="B34" s="19" t="s">
        <v>109</v>
      </c>
      <c r="F34" s="20">
        <v>25.555</v>
      </c>
      <c r="G34" s="25">
        <v>46.621000000000002</v>
      </c>
      <c r="H34" s="35">
        <f t="shared" si="0"/>
        <v>-0.45185645953540254</v>
      </c>
      <c r="I34" s="25">
        <v>47.08</v>
      </c>
      <c r="J34" s="35">
        <f t="shared" si="1"/>
        <v>-0.45720050977060323</v>
      </c>
      <c r="K34" s="25"/>
    </row>
    <row r="35" spans="2:11" s="19" customFormat="1" x14ac:dyDescent="0.25">
      <c r="B35" s="19" t="s">
        <v>120</v>
      </c>
      <c r="F35" s="20">
        <v>928.9</v>
      </c>
      <c r="G35" s="25">
        <v>970.173</v>
      </c>
      <c r="H35" s="35">
        <f t="shared" si="0"/>
        <v>-4.2541897166794018E-2</v>
      </c>
      <c r="I35" s="25">
        <v>935.17700000000002</v>
      </c>
      <c r="J35" s="35">
        <f t="shared" si="1"/>
        <v>-6.7120983514351584E-3</v>
      </c>
      <c r="K35" s="25"/>
    </row>
    <row r="36" spans="2:11" s="19" customFormat="1" x14ac:dyDescent="0.25">
      <c r="B36" s="19" t="s">
        <v>66</v>
      </c>
      <c r="F36" s="20">
        <v>366.95800000000003</v>
      </c>
      <c r="G36" s="25">
        <v>357.28500000000003</v>
      </c>
      <c r="H36" s="35">
        <f t="shared" si="0"/>
        <v>2.7073624697370402E-2</v>
      </c>
      <c r="I36" s="25">
        <v>365.23599999999999</v>
      </c>
      <c r="J36" s="35">
        <f t="shared" si="1"/>
        <v>4.7147597717640544E-3</v>
      </c>
      <c r="K36" s="25"/>
    </row>
    <row r="37" spans="2:11" s="19" customFormat="1" x14ac:dyDescent="0.25">
      <c r="B37" s="19" t="s">
        <v>110</v>
      </c>
      <c r="F37" s="20">
        <v>1788.011</v>
      </c>
      <c r="G37" s="25">
        <v>1861.0830000000001</v>
      </c>
      <c r="H37" s="35">
        <f t="shared" si="0"/>
        <v>-3.9263160213703574E-2</v>
      </c>
      <c r="I37" s="25">
        <v>1786.3219999999999</v>
      </c>
      <c r="J37" s="35">
        <f t="shared" si="1"/>
        <v>9.4551822123900564E-4</v>
      </c>
      <c r="K37" s="25"/>
    </row>
    <row r="38" spans="2:11" s="6" customFormat="1" ht="17.25" x14ac:dyDescent="0.3">
      <c r="B38" s="19" t="s">
        <v>111</v>
      </c>
      <c r="C38" s="19"/>
      <c r="D38" s="19"/>
      <c r="E38" s="19"/>
      <c r="F38" s="20">
        <v>250.30699999999999</v>
      </c>
      <c r="G38" s="25">
        <v>251.61699999999999</v>
      </c>
      <c r="H38" s="35">
        <f t="shared" si="0"/>
        <v>-5.2063254867517061E-3</v>
      </c>
      <c r="I38" s="25">
        <v>242.80600000000001</v>
      </c>
      <c r="J38" s="35">
        <f t="shared" si="1"/>
        <v>3.0892976285594065E-2</v>
      </c>
      <c r="K38" s="40"/>
    </row>
    <row r="39" spans="2:11" s="19" customFormat="1" ht="17.25" x14ac:dyDescent="0.3">
      <c r="B39" s="6" t="s">
        <v>121</v>
      </c>
      <c r="C39" s="6"/>
      <c r="D39" s="6"/>
      <c r="E39" s="6"/>
      <c r="F39" s="18">
        <v>63219.953000000009</v>
      </c>
      <c r="G39" s="40">
        <v>59609.307000000008</v>
      </c>
      <c r="H39" s="39">
        <f t="shared" si="0"/>
        <v>6.0571849962959723E-2</v>
      </c>
      <c r="I39" s="40">
        <v>64215.603000000003</v>
      </c>
      <c r="J39" s="39">
        <f t="shared" si="1"/>
        <v>-1.550479873248245E-2</v>
      </c>
      <c r="K39" s="25"/>
    </row>
    <row r="40" spans="2:11" s="19" customFormat="1" x14ac:dyDescent="0.25">
      <c r="B40" s="19" t="s">
        <v>122</v>
      </c>
      <c r="F40" s="20">
        <v>82.78</v>
      </c>
      <c r="G40" s="25">
        <v>94.879000000000005</v>
      </c>
      <c r="H40" s="35">
        <f t="shared" si="0"/>
        <v>-0.12752031534902353</v>
      </c>
      <c r="I40" s="25">
        <v>93.388000000000005</v>
      </c>
      <c r="J40" s="35">
        <f t="shared" si="1"/>
        <v>-0.11359061121343217</v>
      </c>
      <c r="K40" s="25"/>
    </row>
    <row r="41" spans="2:11" s="21" customFormat="1" x14ac:dyDescent="0.25">
      <c r="B41" s="19" t="s">
        <v>112</v>
      </c>
      <c r="C41" s="19"/>
      <c r="D41" s="19"/>
      <c r="E41" s="19"/>
      <c r="F41" s="20">
        <v>55089.985000000001</v>
      </c>
      <c r="G41" s="25">
        <v>51550.462000000007</v>
      </c>
      <c r="H41" s="35">
        <f t="shared" si="0"/>
        <v>6.8661324509564858E-2</v>
      </c>
      <c r="I41" s="25">
        <v>56204.296000000009</v>
      </c>
      <c r="J41" s="35">
        <f t="shared" si="1"/>
        <v>-1.9826082333635253E-2</v>
      </c>
      <c r="K41" s="23"/>
    </row>
    <row r="42" spans="2:11" s="21" customFormat="1" x14ac:dyDescent="0.25">
      <c r="B42" s="21" t="s">
        <v>113</v>
      </c>
      <c r="F42" s="22">
        <v>5687.88</v>
      </c>
      <c r="G42" s="23">
        <v>2471.6579999999999</v>
      </c>
      <c r="H42" s="35">
        <f t="shared" si="0"/>
        <v>1.3012407056316047</v>
      </c>
      <c r="I42" s="23">
        <v>5702.5110000000004</v>
      </c>
      <c r="J42" s="35">
        <f t="shared" si="1"/>
        <v>-2.5657118416781977E-3</v>
      </c>
      <c r="K42" s="23"/>
    </row>
    <row r="43" spans="2:11" s="21" customFormat="1" x14ac:dyDescent="0.25">
      <c r="B43" s="21" t="s">
        <v>114</v>
      </c>
      <c r="F43" s="22">
        <v>331.476</v>
      </c>
      <c r="G43" s="23">
        <v>380.89699999999999</v>
      </c>
      <c r="H43" s="35">
        <f t="shared" si="0"/>
        <v>-0.12974898725902273</v>
      </c>
      <c r="I43" s="23">
        <v>356.95</v>
      </c>
      <c r="J43" s="35">
        <f t="shared" si="1"/>
        <v>-7.1365737498249038E-2</v>
      </c>
      <c r="K43" s="23"/>
    </row>
    <row r="44" spans="2:11" s="21" customFormat="1" x14ac:dyDescent="0.25">
      <c r="B44" s="21" t="s">
        <v>22</v>
      </c>
      <c r="F44" s="22">
        <v>45638.868000000002</v>
      </c>
      <c r="G44" s="23">
        <v>44764.936000000002</v>
      </c>
      <c r="H44" s="35">
        <f t="shared" si="0"/>
        <v>1.9522690705957801E-2</v>
      </c>
      <c r="I44" s="23">
        <v>46673.764000000003</v>
      </c>
      <c r="J44" s="35">
        <f t="shared" si="1"/>
        <v>-2.2172970665061409E-2</v>
      </c>
      <c r="K44" s="23"/>
    </row>
    <row r="45" spans="2:11" s="21" customFormat="1" x14ac:dyDescent="0.25">
      <c r="B45" s="21" t="s">
        <v>123</v>
      </c>
      <c r="F45" s="22">
        <v>2831.9459999999999</v>
      </c>
      <c r="G45" s="23">
        <v>3329.2809999999999</v>
      </c>
      <c r="H45" s="35">
        <f t="shared" si="0"/>
        <v>-0.14938210382361838</v>
      </c>
      <c r="I45" s="23">
        <v>2945.1689999999999</v>
      </c>
      <c r="J45" s="35">
        <f t="shared" si="1"/>
        <v>-3.844363430417741E-2</v>
      </c>
      <c r="K45" s="23"/>
    </row>
    <row r="46" spans="2:11" x14ac:dyDescent="0.25">
      <c r="B46" s="21" t="s">
        <v>115</v>
      </c>
      <c r="C46" s="21"/>
      <c r="D46" s="21"/>
      <c r="E46" s="21"/>
      <c r="F46" s="22">
        <v>599.81500000000005</v>
      </c>
      <c r="G46" s="23">
        <v>603.69000000000005</v>
      </c>
      <c r="H46" s="35">
        <f t="shared" si="0"/>
        <v>-6.4188573605657995E-3</v>
      </c>
      <c r="I46" s="23">
        <v>525.90200000000004</v>
      </c>
      <c r="J46" s="35">
        <f t="shared" si="1"/>
        <v>0.14054519663359333</v>
      </c>
      <c r="K46" s="11"/>
    </row>
    <row r="47" spans="2:11" x14ac:dyDescent="0.25">
      <c r="B47" s="1" t="s">
        <v>17</v>
      </c>
      <c r="F47" s="22">
        <v>200.881</v>
      </c>
      <c r="G47" s="11">
        <v>238.06299999999999</v>
      </c>
      <c r="H47" s="35">
        <f t="shared" si="0"/>
        <v>-0.15618554752313463</v>
      </c>
      <c r="I47" s="11">
        <v>190.81299999999999</v>
      </c>
      <c r="J47" s="35">
        <f t="shared" si="1"/>
        <v>5.2763700586438089E-2</v>
      </c>
      <c r="K47" s="11"/>
    </row>
    <row r="48" spans="2:11" x14ac:dyDescent="0.25">
      <c r="B48" s="19" t="s">
        <v>124</v>
      </c>
      <c r="F48" s="22">
        <v>609.17899999999997</v>
      </c>
      <c r="G48" s="11">
        <v>609.59</v>
      </c>
      <c r="H48" s="35">
        <f t="shared" si="0"/>
        <v>-6.7422365852465305E-4</v>
      </c>
      <c r="I48" s="11">
        <v>609.09400000000005</v>
      </c>
      <c r="J48" s="35">
        <f t="shared" si="1"/>
        <v>1.3955153063394121E-4</v>
      </c>
      <c r="K48" s="11"/>
    </row>
    <row r="49" spans="2:11" x14ac:dyDescent="0.25">
      <c r="B49" s="1" t="s">
        <v>105</v>
      </c>
      <c r="F49" s="22">
        <v>466.49799999999999</v>
      </c>
      <c r="G49" s="11">
        <v>478.03800000000001</v>
      </c>
      <c r="H49" s="35">
        <f t="shared" si="0"/>
        <v>-2.4140340307674313E-2</v>
      </c>
      <c r="I49" s="11">
        <v>472.971</v>
      </c>
      <c r="J49" s="35">
        <f t="shared" si="1"/>
        <v>-1.3685828518027576E-2</v>
      </c>
      <c r="K49" s="11"/>
    </row>
    <row r="50" spans="2:11" x14ac:dyDescent="0.25">
      <c r="B50" s="19" t="s">
        <v>125</v>
      </c>
      <c r="F50" s="22">
        <v>359.18200000000002</v>
      </c>
      <c r="G50" s="11">
        <v>352.61</v>
      </c>
      <c r="H50" s="35">
        <f t="shared" si="0"/>
        <v>1.8638155469215212E-2</v>
      </c>
      <c r="I50" s="11">
        <v>345.78699999999998</v>
      </c>
      <c r="J50" s="35">
        <f t="shared" si="1"/>
        <v>3.8737720041528645E-2</v>
      </c>
      <c r="K50" s="11"/>
    </row>
    <row r="51" spans="2:11" s="6" customFormat="1" ht="17.25" x14ac:dyDescent="0.3">
      <c r="B51" s="19" t="s">
        <v>126</v>
      </c>
      <c r="C51" s="1"/>
      <c r="D51" s="1"/>
      <c r="E51" s="1"/>
      <c r="F51" s="22">
        <v>206.82499999999999</v>
      </c>
      <c r="G51" s="11">
        <v>211.035</v>
      </c>
      <c r="H51" s="35">
        <f t="shared" si="0"/>
        <v>-1.9949297509891717E-2</v>
      </c>
      <c r="I51" s="11">
        <v>192.56</v>
      </c>
      <c r="J51" s="35">
        <f t="shared" si="1"/>
        <v>7.4080805982550846E-2</v>
      </c>
      <c r="K51" s="40"/>
    </row>
    <row r="52" spans="2:11" ht="17.25" x14ac:dyDescent="0.3">
      <c r="B52" s="6" t="s">
        <v>127</v>
      </c>
      <c r="C52" s="6"/>
      <c r="D52" s="6"/>
      <c r="E52" s="6"/>
      <c r="F52" s="18">
        <v>57015.329999999994</v>
      </c>
      <c r="G52" s="40">
        <v>53534.677000000011</v>
      </c>
      <c r="H52" s="39">
        <f t="shared" si="0"/>
        <v>6.5016792760325792E-2</v>
      </c>
      <c r="I52" s="40">
        <v>58108.909</v>
      </c>
      <c r="J52" s="39">
        <f t="shared" si="1"/>
        <v>-1.8819472243060131E-2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5606.2449999999999</v>
      </c>
      <c r="G53" s="25">
        <v>5491.835</v>
      </c>
      <c r="H53" s="35">
        <f t="shared" si="0"/>
        <v>2.0832745339217196E-2</v>
      </c>
      <c r="I53" s="25">
        <v>5583.98</v>
      </c>
      <c r="J53" s="35">
        <f t="shared" si="1"/>
        <v>3.9872993814449309E-3</v>
      </c>
      <c r="K53" s="25"/>
    </row>
    <row r="54" spans="2:11" x14ac:dyDescent="0.25">
      <c r="B54" s="19" t="s">
        <v>141</v>
      </c>
      <c r="C54" s="19"/>
      <c r="D54" s="19"/>
      <c r="E54" s="19"/>
      <c r="F54" s="20">
        <v>588.279</v>
      </c>
      <c r="G54" s="25">
        <v>572.476</v>
      </c>
      <c r="H54" s="35">
        <f t="shared" si="0"/>
        <v>2.7604650675312259E-2</v>
      </c>
      <c r="I54" s="25">
        <v>510.87299999999999</v>
      </c>
      <c r="J54" s="35">
        <f t="shared" si="1"/>
        <v>0.15151710894879944</v>
      </c>
      <c r="K54" s="25"/>
    </row>
    <row r="55" spans="2:11" s="6" customFormat="1" ht="17.25" x14ac:dyDescent="0.3">
      <c r="B55" s="19" t="s">
        <v>64</v>
      </c>
      <c r="C55" s="19"/>
      <c r="D55" s="19"/>
      <c r="E55" s="19"/>
      <c r="F55" s="20">
        <v>10.099</v>
      </c>
      <c r="G55" s="25">
        <v>10.319000000000001</v>
      </c>
      <c r="H55" s="35">
        <f t="shared" si="0"/>
        <v>-2.1319895338695716E-2</v>
      </c>
      <c r="I55" s="25">
        <v>11.840999999999999</v>
      </c>
      <c r="J55" s="35">
        <f t="shared" si="1"/>
        <v>-0.14711595304450631</v>
      </c>
      <c r="K55" s="27"/>
    </row>
    <row r="56" spans="2:11" s="6" customFormat="1" ht="17.25" x14ac:dyDescent="0.3">
      <c r="B56" s="6" t="s">
        <v>128</v>
      </c>
      <c r="F56" s="18">
        <v>6204.6229999999996</v>
      </c>
      <c r="G56" s="27">
        <v>6074.63</v>
      </c>
      <c r="H56" s="39">
        <f t="shared" si="0"/>
        <v>2.1399328024916731E-2</v>
      </c>
      <c r="I56" s="27">
        <v>6106.6939999999995</v>
      </c>
      <c r="J56" s="39">
        <f t="shared" si="1"/>
        <v>1.6036336518581162E-2</v>
      </c>
      <c r="K56" s="27"/>
    </row>
    <row r="57" spans="2:11" ht="17.25" x14ac:dyDescent="0.3">
      <c r="B57" s="6" t="s">
        <v>129</v>
      </c>
      <c r="C57" s="6"/>
      <c r="D57" s="6"/>
      <c r="E57" s="6"/>
      <c r="F57" s="18">
        <v>63219.952999999994</v>
      </c>
      <c r="G57" s="27">
        <v>59609.307000000008</v>
      </c>
      <c r="H57" s="39">
        <f t="shared" si="0"/>
        <v>6.0571849962959501E-2</v>
      </c>
      <c r="I57" s="27">
        <v>64215.603000000003</v>
      </c>
      <c r="J57" s="39">
        <f t="shared" si="1"/>
        <v>-1.5504798732482672E-2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52</v>
      </c>
    </row>
    <row r="12" spans="2:9" ht="17.25" x14ac:dyDescent="0.3">
      <c r="B12" s="6" t="s">
        <v>14</v>
      </c>
      <c r="G12" s="4"/>
    </row>
    <row r="13" spans="2:9" x14ac:dyDescent="0.25">
      <c r="B13" s="73" t="s">
        <v>49</v>
      </c>
      <c r="G13" s="4"/>
    </row>
    <row r="14" spans="2:9" x14ac:dyDescent="0.25">
      <c r="B14" s="7"/>
      <c r="C14" s="7"/>
      <c r="D14" s="7"/>
      <c r="E14" s="7"/>
      <c r="F14" s="8" t="str">
        <f>+'KF-B'!E14</f>
        <v>3T20</v>
      </c>
      <c r="G14" s="9" t="str">
        <f>+'KF-B'!F14</f>
        <v>3T19</v>
      </c>
      <c r="H14" s="9" t="s">
        <v>0</v>
      </c>
    </row>
    <row r="15" spans="2:9" x14ac:dyDescent="0.25">
      <c r="B15" s="1" t="s">
        <v>22</v>
      </c>
      <c r="F15" s="10">
        <v>45638.868000000002</v>
      </c>
      <c r="G15" s="11">
        <v>44764.936000000002</v>
      </c>
      <c r="H15" s="35">
        <f t="shared" ref="H15:H25" si="0">IF(ISERROR($F15/G15),"-",$F15/G15-1)</f>
        <v>1.9522690705957801E-2</v>
      </c>
      <c r="I15" s="12"/>
    </row>
    <row r="16" spans="2:9" s="5" customFormat="1" x14ac:dyDescent="0.25">
      <c r="B16" s="5" t="s">
        <v>43</v>
      </c>
      <c r="F16" s="17">
        <v>44767.560852930001</v>
      </c>
      <c r="G16" s="37">
        <v>43635.723045550003</v>
      </c>
      <c r="H16" s="38">
        <f t="shared" si="0"/>
        <v>2.5938330532497611E-2</v>
      </c>
    </row>
    <row r="17" spans="2:11" x14ac:dyDescent="0.25">
      <c r="B17" s="1" t="s">
        <v>55</v>
      </c>
      <c r="F17" s="10">
        <v>3336.8009999999999</v>
      </c>
      <c r="G17" s="11">
        <v>3019.7249999999999</v>
      </c>
      <c r="H17" s="35">
        <f t="shared" si="0"/>
        <v>0.105001614385416</v>
      </c>
    </row>
    <row r="18" spans="2:11" x14ac:dyDescent="0.25">
      <c r="B18" s="1" t="s">
        <v>56</v>
      </c>
      <c r="F18" s="10">
        <v>41430.759852930001</v>
      </c>
      <c r="G18" s="11">
        <v>40615.998045550004</v>
      </c>
      <c r="H18" s="35">
        <f t="shared" si="0"/>
        <v>2.0060120311859775E-2</v>
      </c>
    </row>
    <row r="19" spans="2:11" s="21" customFormat="1" x14ac:dyDescent="0.25">
      <c r="B19" s="21" t="s">
        <v>130</v>
      </c>
      <c r="F19" s="22">
        <v>34003.932000000001</v>
      </c>
      <c r="G19" s="23">
        <v>30956.514999999999</v>
      </c>
      <c r="H19" s="41">
        <f t="shared" si="0"/>
        <v>9.8441862722596474E-2</v>
      </c>
    </row>
    <row r="20" spans="2:11" s="21" customFormat="1" x14ac:dyDescent="0.25">
      <c r="B20" s="21" t="s">
        <v>131</v>
      </c>
      <c r="F20" s="22">
        <v>7424.3459999999995</v>
      </c>
      <c r="G20" s="23">
        <v>8574.7039999999997</v>
      </c>
      <c r="H20" s="41">
        <f t="shared" si="0"/>
        <v>-0.13415716740776129</v>
      </c>
    </row>
    <row r="21" spans="2:11" s="21" customFormat="1" x14ac:dyDescent="0.25">
      <c r="B21" s="21" t="s">
        <v>132</v>
      </c>
      <c r="F21" s="22">
        <v>1.2689999999999999</v>
      </c>
      <c r="G21" s="23">
        <v>1083.3689999999999</v>
      </c>
      <c r="H21" s="41">
        <f t="shared" si="0"/>
        <v>-0.9988286539489315</v>
      </c>
      <c r="K21" s="64"/>
    </row>
    <row r="22" spans="2:11" x14ac:dyDescent="0.25">
      <c r="B22" s="1" t="s">
        <v>9</v>
      </c>
      <c r="F22" s="10">
        <v>34003.932000000001</v>
      </c>
      <c r="G22" s="11">
        <v>33871.245286893085</v>
      </c>
      <c r="H22" s="35">
        <f t="shared" si="0"/>
        <v>3.9173851443323748E-3</v>
      </c>
    </row>
    <row r="23" spans="2:11" x14ac:dyDescent="0.25">
      <c r="B23" s="1" t="s">
        <v>10</v>
      </c>
      <c r="F23" s="10">
        <v>10762.415999999999</v>
      </c>
      <c r="G23" s="11">
        <v>9763.0677131069169</v>
      </c>
      <c r="H23" s="35">
        <f t="shared" si="0"/>
        <v>0.10236006921794227</v>
      </c>
    </row>
    <row r="24" spans="2:11" x14ac:dyDescent="0.25">
      <c r="B24" s="1" t="s">
        <v>23</v>
      </c>
      <c r="F24" s="10">
        <v>23559.566773529998</v>
      </c>
      <c r="G24" s="11">
        <v>20578.613089890008</v>
      </c>
      <c r="H24" s="35">
        <f t="shared" si="0"/>
        <v>0.14485687984019147</v>
      </c>
    </row>
    <row r="25" spans="2:11" s="5" customFormat="1" x14ac:dyDescent="0.25">
      <c r="B25" s="5" t="s">
        <v>24</v>
      </c>
      <c r="F25" s="17">
        <v>68327.127626460002</v>
      </c>
      <c r="G25" s="37">
        <v>64214.336135440011</v>
      </c>
      <c r="H25" s="38">
        <f t="shared" si="0"/>
        <v>6.4047870593030076E-2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27</v>
      </c>
      <c r="G33" s="4"/>
    </row>
    <row r="34" spans="2:8" x14ac:dyDescent="0.25">
      <c r="B34" s="73" t="s">
        <v>49</v>
      </c>
      <c r="G34" s="4"/>
    </row>
    <row r="35" spans="2:8" x14ac:dyDescent="0.25">
      <c r="B35" s="7"/>
      <c r="C35" s="7"/>
      <c r="D35" s="7"/>
      <c r="E35" s="7"/>
      <c r="F35" s="8" t="str">
        <f>+F14</f>
        <v>3T20</v>
      </c>
      <c r="G35" s="9" t="str">
        <f>+'KF-B'!F36</f>
        <v>2T20</v>
      </c>
      <c r="H35" s="9" t="s">
        <v>0</v>
      </c>
    </row>
    <row r="36" spans="2:8" x14ac:dyDescent="0.25">
      <c r="B36" s="1" t="s">
        <v>22</v>
      </c>
      <c r="F36" s="10">
        <f>+F15</f>
        <v>45638.868000000002</v>
      </c>
      <c r="G36" s="11">
        <v>46673.764000000003</v>
      </c>
      <c r="H36" s="35">
        <f t="shared" ref="H36:H46" si="1">IF(ISERROR($F36/G36),"-",$F36/G36-1)</f>
        <v>-2.2172970665061409E-2</v>
      </c>
    </row>
    <row r="37" spans="2:8" x14ac:dyDescent="0.25">
      <c r="B37" s="5" t="s">
        <v>43</v>
      </c>
      <c r="C37" s="5"/>
      <c r="D37" s="5"/>
      <c r="E37" s="5"/>
      <c r="F37" s="17">
        <f t="shared" ref="F37:F46" si="2">+F16</f>
        <v>44767.560852930001</v>
      </c>
      <c r="G37" s="37">
        <v>45789.75907444</v>
      </c>
      <c r="H37" s="38">
        <f t="shared" si="1"/>
        <v>-2.2323730069167214E-2</v>
      </c>
    </row>
    <row r="38" spans="2:8" x14ac:dyDescent="0.25">
      <c r="B38" s="1" t="s">
        <v>55</v>
      </c>
      <c r="F38" s="10">
        <f t="shared" si="2"/>
        <v>3336.8009999999999</v>
      </c>
      <c r="G38" s="11">
        <v>3803.14</v>
      </c>
      <c r="H38" s="35">
        <f t="shared" si="1"/>
        <v>-0.12261946707194582</v>
      </c>
    </row>
    <row r="39" spans="2:8" x14ac:dyDescent="0.25">
      <c r="B39" s="1" t="s">
        <v>56</v>
      </c>
      <c r="F39" s="10">
        <f t="shared" si="2"/>
        <v>41430.759852930001</v>
      </c>
      <c r="G39" s="11">
        <v>41986.619074440001</v>
      </c>
      <c r="H39" s="35">
        <f t="shared" si="1"/>
        <v>-1.3238961215821909E-2</v>
      </c>
    </row>
    <row r="40" spans="2:8" x14ac:dyDescent="0.25">
      <c r="B40" s="21" t="s">
        <v>130</v>
      </c>
      <c r="C40" s="21"/>
      <c r="D40" s="21"/>
      <c r="E40" s="21"/>
      <c r="F40" s="22">
        <f t="shared" si="2"/>
        <v>34003.932000000001</v>
      </c>
      <c r="G40" s="23">
        <v>34407.951000000001</v>
      </c>
      <c r="H40" s="41">
        <f t="shared" si="1"/>
        <v>-1.1742024394303496E-2</v>
      </c>
    </row>
    <row r="41" spans="2:8" x14ac:dyDescent="0.25">
      <c r="B41" s="21" t="s">
        <v>131</v>
      </c>
      <c r="C41" s="21"/>
      <c r="D41" s="21"/>
      <c r="E41" s="21"/>
      <c r="F41" s="22">
        <f t="shared" si="2"/>
        <v>7424.3459999999995</v>
      </c>
      <c r="G41" s="23">
        <v>7576.076</v>
      </c>
      <c r="H41" s="41">
        <f t="shared" si="1"/>
        <v>-2.002751820335491E-2</v>
      </c>
    </row>
    <row r="42" spans="2:8" x14ac:dyDescent="0.25">
      <c r="B42" s="21" t="s">
        <v>132</v>
      </c>
      <c r="C42" s="21"/>
      <c r="D42" s="21"/>
      <c r="E42" s="21"/>
      <c r="F42" s="22">
        <f t="shared" si="2"/>
        <v>1.2689999999999999</v>
      </c>
      <c r="G42" s="23">
        <v>1.446</v>
      </c>
      <c r="H42" s="41">
        <f t="shared" si="1"/>
        <v>-0.12240663900414939</v>
      </c>
    </row>
    <row r="43" spans="2:8" x14ac:dyDescent="0.25">
      <c r="B43" s="1" t="s">
        <v>9</v>
      </c>
      <c r="F43" s="10">
        <f t="shared" si="2"/>
        <v>34003.932000000001</v>
      </c>
      <c r="G43" s="11">
        <v>38113.418373688641</v>
      </c>
      <c r="H43" s="35">
        <f t="shared" si="1"/>
        <v>-0.10782256089959119</v>
      </c>
    </row>
    <row r="44" spans="2:8" x14ac:dyDescent="0.25">
      <c r="B44" s="1" t="s">
        <v>10</v>
      </c>
      <c r="F44" s="10">
        <f t="shared" si="2"/>
        <v>10762.415999999999</v>
      </c>
      <c r="G44" s="11">
        <v>7675.1946263113623</v>
      </c>
      <c r="H44" s="35">
        <f t="shared" si="1"/>
        <v>0.40223362715849875</v>
      </c>
    </row>
    <row r="45" spans="2:8" x14ac:dyDescent="0.25">
      <c r="B45" s="1" t="s">
        <v>23</v>
      </c>
      <c r="F45" s="10">
        <f t="shared" si="2"/>
        <v>23559.566773529998</v>
      </c>
      <c r="G45" s="11">
        <v>22882.692010900002</v>
      </c>
      <c r="H45" s="35">
        <f t="shared" si="1"/>
        <v>2.9580206835260858E-2</v>
      </c>
    </row>
    <row r="46" spans="2:8" x14ac:dyDescent="0.25">
      <c r="B46" s="5" t="s">
        <v>24</v>
      </c>
      <c r="C46" s="5"/>
      <c r="D46" s="5"/>
      <c r="E46" s="5"/>
      <c r="F46" s="17">
        <f t="shared" si="2"/>
        <v>68327.127626460002</v>
      </c>
      <c r="G46" s="37">
        <v>68672.451085339999</v>
      </c>
      <c r="H46" s="38">
        <f t="shared" si="1"/>
        <v>-5.028558809570649E-3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53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3T20</v>
      </c>
      <c r="G14" s="9" t="str">
        <f>+'KF-B'!F14</f>
        <v>3T19</v>
      </c>
      <c r="H14" s="9" t="s">
        <v>0</v>
      </c>
    </row>
    <row r="15" spans="2:8" x14ac:dyDescent="0.25">
      <c r="B15" s="5" t="s">
        <v>41</v>
      </c>
      <c r="C15" s="5"/>
      <c r="D15" s="5"/>
      <c r="E15" s="5"/>
      <c r="F15" s="17">
        <v>43799.461000000003</v>
      </c>
      <c r="G15" s="37">
        <v>42162.298000000003</v>
      </c>
      <c r="H15" s="68">
        <f>+F15/G15-1</f>
        <v>3.8830022974554179E-2</v>
      </c>
    </row>
    <row r="16" spans="2:8" s="21" customFormat="1" x14ac:dyDescent="0.25">
      <c r="B16" s="21" t="s">
        <v>54</v>
      </c>
      <c r="F16" s="22">
        <v>44654.591</v>
      </c>
      <c r="G16" s="23">
        <v>43048.972999999998</v>
      </c>
      <c r="H16" s="26">
        <f t="shared" ref="H16:H23" si="0">+F16/G16-1</f>
        <v>3.7297475133727387E-2</v>
      </c>
    </row>
    <row r="17" spans="2:8" x14ac:dyDescent="0.25">
      <c r="B17" s="1" t="s">
        <v>55</v>
      </c>
      <c r="F17" s="10">
        <v>3347.1840000000002</v>
      </c>
      <c r="G17" s="11">
        <v>2995.9720000000043</v>
      </c>
      <c r="H17" s="26">
        <f t="shared" si="0"/>
        <v>0.11722806488177984</v>
      </c>
    </row>
    <row r="18" spans="2:8" x14ac:dyDescent="0.25">
      <c r="B18" s="1" t="s">
        <v>56</v>
      </c>
      <c r="F18" s="10">
        <v>41307.406999999999</v>
      </c>
      <c r="G18" s="11">
        <v>40053.008000000002</v>
      </c>
      <c r="H18" s="26">
        <f t="shared" si="0"/>
        <v>3.1318471761222044E-2</v>
      </c>
    </row>
    <row r="19" spans="2:8" x14ac:dyDescent="0.25">
      <c r="B19" s="21" t="s">
        <v>57</v>
      </c>
      <c r="C19" s="21"/>
      <c r="D19" s="21"/>
      <c r="E19" s="21"/>
      <c r="F19" s="22">
        <v>32966</v>
      </c>
      <c r="G19" s="23">
        <v>32743.412</v>
      </c>
      <c r="H19" s="66">
        <f t="shared" si="0"/>
        <v>6.7979476298927199E-3</v>
      </c>
    </row>
    <row r="20" spans="2:8" x14ac:dyDescent="0.25">
      <c r="B20" s="21" t="s">
        <v>58</v>
      </c>
      <c r="C20" s="21"/>
      <c r="D20" s="21"/>
      <c r="E20" s="21"/>
      <c r="F20" s="22">
        <v>8341.4069999999992</v>
      </c>
      <c r="G20" s="23">
        <v>7309.5960000000014</v>
      </c>
      <c r="H20" s="66">
        <f t="shared" si="0"/>
        <v>0.14115841696312592</v>
      </c>
    </row>
    <row r="21" spans="2:8" x14ac:dyDescent="0.25">
      <c r="B21" s="5" t="s">
        <v>59</v>
      </c>
      <c r="C21" s="5"/>
      <c r="D21" s="5"/>
      <c r="E21" s="5"/>
      <c r="F21" s="17">
        <v>32514.859</v>
      </c>
      <c r="G21" s="37">
        <v>31938.806</v>
      </c>
      <c r="H21" s="68">
        <f t="shared" si="0"/>
        <v>1.8036146999358627E-2</v>
      </c>
    </row>
    <row r="22" spans="2:8" x14ac:dyDescent="0.25">
      <c r="B22" s="21" t="s">
        <v>57</v>
      </c>
      <c r="C22" s="21"/>
      <c r="D22" s="21"/>
      <c r="E22" s="21"/>
      <c r="F22" s="22">
        <v>30403.352999999999</v>
      </c>
      <c r="G22" s="23">
        <v>29840.069</v>
      </c>
      <c r="H22" s="66">
        <f t="shared" si="0"/>
        <v>1.8876766002116074E-2</v>
      </c>
    </row>
    <row r="23" spans="2:8" x14ac:dyDescent="0.25">
      <c r="B23" s="21" t="s">
        <v>58</v>
      </c>
      <c r="C23" s="21"/>
      <c r="D23" s="21"/>
      <c r="E23" s="21"/>
      <c r="F23" s="22">
        <v>2111.5060000000012</v>
      </c>
      <c r="G23" s="23">
        <v>2098.737000000001</v>
      </c>
      <c r="H23" s="66">
        <f t="shared" si="0"/>
        <v>6.084135363316312E-3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27</v>
      </c>
      <c r="G30" s="4"/>
    </row>
    <row r="31" spans="2:8" x14ac:dyDescent="0.25">
      <c r="B31" s="73" t="s">
        <v>49</v>
      </c>
      <c r="G31" s="4"/>
    </row>
    <row r="32" spans="2:8" x14ac:dyDescent="0.25">
      <c r="B32" s="7"/>
      <c r="C32" s="7"/>
      <c r="D32" s="7"/>
      <c r="E32" s="7"/>
      <c r="F32" s="8" t="str">
        <f>+F14</f>
        <v>3T20</v>
      </c>
      <c r="G32" s="9" t="str">
        <f>+'KF-B'!F36</f>
        <v>2T20</v>
      </c>
      <c r="H32" s="9" t="s">
        <v>0</v>
      </c>
    </row>
    <row r="33" spans="2:8" x14ac:dyDescent="0.25">
      <c r="B33" s="5" t="s">
        <v>41</v>
      </c>
      <c r="C33" s="5"/>
      <c r="D33" s="5"/>
      <c r="E33" s="5"/>
      <c r="F33" s="17">
        <v>43799.461000000003</v>
      </c>
      <c r="G33" s="37">
        <v>44416.601000000002</v>
      </c>
      <c r="H33" s="68">
        <v>-1.3894354500471606E-2</v>
      </c>
    </row>
    <row r="34" spans="2:8" x14ac:dyDescent="0.25">
      <c r="B34" s="21" t="s">
        <v>54</v>
      </c>
      <c r="C34" s="21"/>
      <c r="D34" s="21"/>
      <c r="E34" s="21"/>
      <c r="F34" s="22">
        <v>44654.591</v>
      </c>
      <c r="G34" s="23">
        <v>45409.288999999997</v>
      </c>
      <c r="H34" s="26">
        <v>-1.6619903473934494E-2</v>
      </c>
    </row>
    <row r="35" spans="2:8" x14ac:dyDescent="0.25">
      <c r="B35" s="1" t="s">
        <v>55</v>
      </c>
      <c r="F35" s="10">
        <v>3347.1840000000002</v>
      </c>
      <c r="G35" s="11">
        <v>3942.3319999999967</v>
      </c>
      <c r="H35" s="26">
        <v>-0.15096343991322825</v>
      </c>
    </row>
    <row r="36" spans="2:8" x14ac:dyDescent="0.25">
      <c r="B36" s="1" t="s">
        <v>56</v>
      </c>
      <c r="F36" s="10">
        <v>41307.406999999999</v>
      </c>
      <c r="G36" s="11">
        <v>41466.957000000002</v>
      </c>
      <c r="H36" s="26">
        <v>-3.8476418706104853E-3</v>
      </c>
    </row>
    <row r="37" spans="2:8" x14ac:dyDescent="0.25">
      <c r="B37" s="21" t="s">
        <v>57</v>
      </c>
      <c r="C37" s="21"/>
      <c r="D37" s="21"/>
      <c r="E37" s="21"/>
      <c r="F37" s="22">
        <v>32966</v>
      </c>
      <c r="G37" s="23">
        <v>32781.110512984938</v>
      </c>
      <c r="H37" s="66">
        <v>5.6401227451348124E-3</v>
      </c>
    </row>
    <row r="38" spans="2:8" x14ac:dyDescent="0.25">
      <c r="B38" s="21" t="s">
        <v>58</v>
      </c>
      <c r="C38" s="21"/>
      <c r="D38" s="21"/>
      <c r="E38" s="21"/>
      <c r="F38" s="22">
        <v>8341.4069999999992</v>
      </c>
      <c r="G38" s="23">
        <v>8977.9284870150641</v>
      </c>
      <c r="H38" s="66">
        <v>-7.0898480416242693E-2</v>
      </c>
    </row>
    <row r="39" spans="2:8" x14ac:dyDescent="0.25">
      <c r="B39" s="5" t="s">
        <v>59</v>
      </c>
      <c r="C39" s="5"/>
      <c r="D39" s="5"/>
      <c r="E39" s="5"/>
      <c r="F39" s="17">
        <v>32514.859</v>
      </c>
      <c r="G39" s="37">
        <v>32616.227999999999</v>
      </c>
      <c r="H39" s="68">
        <v>-3.1079314260373803E-3</v>
      </c>
    </row>
    <row r="40" spans="2:8" x14ac:dyDescent="0.25">
      <c r="B40" s="21" t="s">
        <v>57</v>
      </c>
      <c r="C40" s="21"/>
      <c r="D40" s="21"/>
      <c r="E40" s="21"/>
      <c r="F40" s="22">
        <v>30403.352999999999</v>
      </c>
      <c r="G40" s="23">
        <v>30072.078000000001</v>
      </c>
      <c r="H40" s="66">
        <v>1.1016032879403781E-2</v>
      </c>
    </row>
    <row r="41" spans="2:8" x14ac:dyDescent="0.25">
      <c r="B41" s="21" t="s">
        <v>58</v>
      </c>
      <c r="C41" s="21"/>
      <c r="D41" s="21"/>
      <c r="E41" s="21"/>
      <c r="F41" s="22">
        <v>2111.5060000000012</v>
      </c>
      <c r="G41" s="23">
        <v>2544.1499999999978</v>
      </c>
      <c r="H41" s="66">
        <v>-0.17005443861407421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Morosidad+Cob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'Morosidad+Cob'!Área_de_impresión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2020-08-07T13:08:54Z</cp:lastPrinted>
  <dcterms:created xsi:type="dcterms:W3CDTF">2017-01-30T09:33:19Z</dcterms:created>
  <dcterms:modified xsi:type="dcterms:W3CDTF">2020-11-03T11:16:26Z</dcterms:modified>
</cp:coreProperties>
</file>